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ernal.locarno.ch\dfs-root\ShellFoldersFR\vermni\Desktop\"/>
    </mc:Choice>
  </mc:AlternateContent>
  <xr:revisionPtr revIDLastSave="0" documentId="13_ncr:1_{CF1FEACE-CA36-476F-A72A-651B7C2CD3F8}" xr6:coauthVersionLast="36" xr6:coauthVersionMax="36" xr10:uidLastSave="{00000000-0000-0000-0000-000000000000}"/>
  <workbookProtection workbookAlgorithmName="SHA-512" workbookHashValue="qm6U5O9q4Ua9BPYKeGDTPZMrfbdAP4rn6uvdb0y0Mm1xeV7792OlFtQ9iErSfeqEhGwvUwko6HP02VwHAtXnJA==" workbookSaltValue="S9V0MFN+GJ+jxv+BKl2LRw==" workbookSpinCount="100000" lockStructure="1"/>
  <bookViews>
    <workbookView xWindow="0" yWindow="0" windowWidth="28800" windowHeight="11625" xr2:uid="{00000000-000D-0000-FFFF-FFFF00000000}"/>
  </bookViews>
  <sheets>
    <sheet name="Lista_commesse_1_2020" sheetId="1" r:id="rId1"/>
  </sheets>
  <definedNames>
    <definedName name="_xlnm._FilterDatabase" localSheetId="0" hidden="1">Lista_commesse_1_2020!$A$2:$L$513</definedName>
    <definedName name="_xlnm.Print_Titles" localSheetId="0">Lista_commesse_1_2020!$1:$2</definedName>
  </definedNames>
  <calcPr calcId="191029"/>
</workbook>
</file>

<file path=xl/calcChain.xml><?xml version="1.0" encoding="utf-8"?>
<calcChain xmlns="http://schemas.openxmlformats.org/spreadsheetml/2006/main">
  <c r="E94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</calcChain>
</file>

<file path=xl/sharedStrings.xml><?xml version="1.0" encoding="utf-8"?>
<sst xmlns="http://schemas.openxmlformats.org/spreadsheetml/2006/main" count="2568" uniqueCount="845">
  <si>
    <t>Nominativo</t>
  </si>
  <si>
    <t>Testo commessa</t>
  </si>
  <si>
    <t>Data apertura</t>
  </si>
  <si>
    <t>Risnum</t>
  </si>
  <si>
    <t>Tipo</t>
  </si>
  <si>
    <t>Procedura</t>
  </si>
  <si>
    <t>Genere</t>
  </si>
  <si>
    <t>Data</t>
  </si>
  <si>
    <t>Importo Deliberato/previsto</t>
  </si>
  <si>
    <t>Data delibera</t>
  </si>
  <si>
    <t>Importo fatturato</t>
  </si>
  <si>
    <t>ABB Power Protection SA  Quartino</t>
  </si>
  <si>
    <t>01.03 CPI - via alla Morettina 9 - Locarno - contratto di servizio tipo basic per UPS mezzanino - periodo da 01.05.2020 al 31.12.2023</t>
  </si>
  <si>
    <t>Incarico diretto</t>
  </si>
  <si>
    <t>art. 7 cpv. 3 lett. h)</t>
  </si>
  <si>
    <t>SERVIZI</t>
  </si>
  <si>
    <t>01-03 CPI - Nuova centrale operativa Polizia - Fornitura e posa UPS 10 kVA</t>
  </si>
  <si>
    <t>EDILE_A</t>
  </si>
  <si>
    <t>01-03 CPI - Sostituzione batterie e materiale di usura per il gruppo di continuità</t>
  </si>
  <si>
    <t>art. 7 cpv. 3 lett. b)</t>
  </si>
  <si>
    <t>EDILE_IP</t>
  </si>
  <si>
    <t>Académie Mobilité SA  Berna</t>
  </si>
  <si>
    <t>Carvelo2go - 2020-2022 - 5 ebike cargo</t>
  </si>
  <si>
    <t>art. 13 cpv. 1 lett. a)</t>
  </si>
  <si>
    <t>ADL Studio Tecnico Sagl  Locarno</t>
  </si>
  <si>
    <t>06-02 Ampliamento e risanamento Cimitero St. Maria in Selva - Onorario per risanamento locale custode e nuovo WC, famedio e galleria Sacratrio - FASE 2</t>
  </si>
  <si>
    <t>Agustoni Cesare Trucks S.A.  Lamone</t>
  </si>
  <si>
    <t>Manutenzione gru autocarri</t>
  </si>
  <si>
    <t>Albatros &amp; Figli Sagl  Locarno</t>
  </si>
  <si>
    <t>LCPubb - concorso pulizia e disinfezione servizi igienici pubblici - delibera 2020</t>
  </si>
  <si>
    <t>Invito</t>
  </si>
  <si>
    <t>art. 7 cpv. 2 su invito</t>
  </si>
  <si>
    <t>Sanificazione e disinfezione aule scolastiche</t>
  </si>
  <si>
    <t>Alber a Marca Antonio Bellinzona</t>
  </si>
  <si>
    <t>Potature alberi e selvicoltura</t>
  </si>
  <si>
    <t>Alder + Eisenhut AG  Ebnat-Kappel</t>
  </si>
  <si>
    <t>Fornitura  materiale di palestra e manutenzione  SE- SA/SO</t>
  </si>
  <si>
    <t>FORNITURA</t>
  </si>
  <si>
    <t>ALFA PRO la falegnameria SA  Locarno</t>
  </si>
  <si>
    <t>01.01 Palazzo marcacci - nuovi sportelli uffici cancelleria 3 piano, ARP, naturalizzazioni, risorse umane e cancelleria PT</t>
  </si>
  <si>
    <t>Alfagamma Sagl  Chiasso</t>
  </si>
  <si>
    <t>Istituto San Carlo - detergente disinfettante</t>
  </si>
  <si>
    <t>Mascherine chirurgiche ADICASI-fornitura urgente</t>
  </si>
  <si>
    <t>Istituto San Carlo - materiale sanitario (Covid-19)</t>
  </si>
  <si>
    <t>Istituto San Carlo - letti reparto covid</t>
  </si>
  <si>
    <t>Istituto San Carlo - servizio manutenzione Full risk</t>
  </si>
  <si>
    <t>Fornitura mascherine chirurgiche monouso per tutta l'amministrazione</t>
  </si>
  <si>
    <t>Istituto San Carlo - lavapadelle sanitario</t>
  </si>
  <si>
    <t>Allianz Suisse Assicurazioni  Zürich</t>
  </si>
  <si>
    <t>Assicurazione RC/PC</t>
  </si>
  <si>
    <t>AMG Assistenza Sagl  Barbengo</t>
  </si>
  <si>
    <t>02.07 SI Saleggi cucina centralizzata - 05.01 ist. per Anziani San Carlo - servizio manutenzione AMG 1 - periodo 01.01.2020 - 31.12.2023</t>
  </si>
  <si>
    <t>Amministrazione Patriziale Losone  LOSONE</t>
  </si>
  <si>
    <t>Potature alberi</t>
  </si>
  <si>
    <t>Anastasi &amp; Partners SA  Locarno</t>
  </si>
  <si>
    <t>Studio di fattibilità ampliamento autosilo Largo Zorzi</t>
  </si>
  <si>
    <t>Studio di fattibilità per allargamento sentiero Centrale ai Monti</t>
  </si>
  <si>
    <t>Andreotti &amp; Partners SA Studio d'ingegneria Locarno</t>
  </si>
  <si>
    <t>06-02 Ampliamento e risanamento Cimitero St. Maria in Selva MM no.52 - onorario per formazione nuovi loculi e risanamento pavimentazione</t>
  </si>
  <si>
    <t>Canalizzazioni Via San Bernardo - Tappa 1</t>
  </si>
  <si>
    <t>Rilievo aereofotogrammetrico Piazza Grande e Largo Zorzi</t>
  </si>
  <si>
    <t>ST-DUI-SGC PGS - FAse 1 - Allestimento rapporto bacini imbriferi</t>
  </si>
  <si>
    <t>ANTA SWISS AG  Knonau</t>
  </si>
  <si>
    <t>Fornitura di cestini pubblici modello AH-C110-00004 capienza 110l  Inox con logo della Città - 3 pz per dimostrazione</t>
  </si>
  <si>
    <t>Fornitura di cestini pubblici modello AH-C110-00004 capienza 110l  Inox con logo della Città</t>
  </si>
  <si>
    <t>AQVA SAGL  Minusio</t>
  </si>
  <si>
    <t>UTC - SPG Manutenzione impianti irrigazione 2019</t>
  </si>
  <si>
    <t>03.03 Casa Rusca - sistemazione esterna del giardino - fornitura e posa impianto d'irrigazione integrata</t>
  </si>
  <si>
    <t>Opere di potatura e manutenzione Olivi ex-Magistrale, Castello e Via San Jorio</t>
  </si>
  <si>
    <t>13-04 Impianti irrigazione - Interventi risanamento Giardini Rusca</t>
  </si>
  <si>
    <t>SDT - VP Manutenzione impianti irrigazione 2020</t>
  </si>
  <si>
    <t>DLT-SSUS Fornitura e posa nuova irrigazione - Nuova passeggiata in Via San Jorio a Locarno</t>
  </si>
  <si>
    <t>13-04 Impianti irrigazione  Fase 2- Parco delle Camelie - Raccordo pozzo pompa a imp. esistente</t>
  </si>
  <si>
    <t>Arcangeli Giovanni &amp; Figlio  Masiano (Italia)</t>
  </si>
  <si>
    <t>DLT, Servizio verde pubblico: fornitura piante 2019</t>
  </si>
  <si>
    <t>ST-DUI-SGC Paloc 2 TL1.5 Piante per Viale dell'Isolino</t>
  </si>
  <si>
    <t>AS Aufzüge AG  Wettswil am Albis</t>
  </si>
  <si>
    <t>05-03 Nido dell'infanzia - Via d'alberti 18 Locarno - sostituzione pulegge e funi - impianto no. 15008407182 (TEO12-S)</t>
  </si>
  <si>
    <t>05.03 Nido dell'infanzia - Via d'alberti 18 - Locarno - contratto di manutenzione standart - no 0135349773 - periodo 01.01.2020 - 31.12.2023</t>
  </si>
  <si>
    <t>Ass. Famiglie Diurne del Sopraceneri  Locarno</t>
  </si>
  <si>
    <t>Spese per mensa scolastica ARCA - sorveglianza-pranzi e doposcuola</t>
  </si>
  <si>
    <t>A.T.R. Arte e Tecnica del Restauro Sagl  Arogno</t>
  </si>
  <si>
    <t>03.04 Palazzo Morettini - Biblioteca Cantonale Locarno - pavimento (mosaico) della sala lettura PT - restauro pavimento originale e rifacimento della parte rifatta con malta cementizia</t>
  </si>
  <si>
    <t>06.01 Collegiata sant Antonio Abate - Piazza Sant Antonio - Indagini preliminari dell'apparato decorativo interno</t>
  </si>
  <si>
    <t>Autoelettricità Tresch Sagl  Davesco</t>
  </si>
  <si>
    <t>PolCom - montaggio segnali prioritari veicolo nuovo</t>
  </si>
  <si>
    <t>AXA ART Versicherung AG, Colonia  Zurigo</t>
  </si>
  <si>
    <t>Assicurazione opere - esposizione temporanea Gilbert &amp; George - Casa Rusca</t>
  </si>
  <si>
    <t>AXA Versicherungen AG  Winterthur</t>
  </si>
  <si>
    <t>Corpo civici pompieri - Assicurazione cose</t>
  </si>
  <si>
    <t>Assicurazione indennità giornaliera malattia (rinnovo 2020)</t>
  </si>
  <si>
    <t>Assicurazione infortuni obbligatoria secondo la LAINF (rinnovo 2020)</t>
  </si>
  <si>
    <t>Assicurazione infortuni a complemento della LAINF (rinnovo 2020)</t>
  </si>
  <si>
    <t>Assicurazione responsabilità civile (rinnovo 2020)</t>
  </si>
  <si>
    <t>A-Z SA  Bedano</t>
  </si>
  <si>
    <t>06.02 Cimitero Santa Maria in Selva - Locarno fornitura e posa panchine HARRIS 207 con schienale - opere d'arredo</t>
  </si>
  <si>
    <t>ST-DUI-SGC Contrada Maggiore - fornitura panchine Fontanone</t>
  </si>
  <si>
    <t>02.01 SE Saleggi - Locarno - SI 3a sezione provvisoria - aule 20 e 22</t>
  </si>
  <si>
    <t>Azienda Forestale Avegno  Avegno</t>
  </si>
  <si>
    <t>04.06 Stand di Tiro Ponte brolla - sfalcio vegetazione zona tiro 25/50 m e 300 m - periodo 01.01.2020 - 31.12.2023</t>
  </si>
  <si>
    <t>B &amp; T AG  Thun</t>
  </si>
  <si>
    <t>PolCom - materiale di difesa</t>
  </si>
  <si>
    <t>B. Braun Medical AG  Emmenbrücke</t>
  </si>
  <si>
    <t>Istituto San Carlo - materiale sanitario e generico</t>
  </si>
  <si>
    <t>BANFI &amp; Co SA  Locarno</t>
  </si>
  <si>
    <t>Servizio trasporto pasti - SI/SE - Cucina centralizzata</t>
  </si>
  <si>
    <t>Banholzer AG  Deitingen</t>
  </si>
  <si>
    <t>Istituto San Carlo - stoviglie</t>
  </si>
  <si>
    <t>Bazzana Giulio e Gianroberto Sagl  Tegna</t>
  </si>
  <si>
    <t>Fornitura tubi e raccordi idraulici</t>
  </si>
  <si>
    <t>BCS Building Control Systems SA  Cadenazzo</t>
  </si>
  <si>
    <t>05.01 Istituto per Anziani San Carlo - produzione distribuzione ACS - impianto di regolazione</t>
  </si>
  <si>
    <t>05.01 istituto San carlo - 05.03 Nido dell'infanzia - contratti di manutenzione no. 651489 e 651605 - periodo 01.01.2020 - 31.12.2023</t>
  </si>
  <si>
    <t>Bechtle Suisse SA  Morges</t>
  </si>
  <si>
    <t>Rinnovo licenze Software Assurance Microsoft (vedere commessa 2018.0273, la ditta ha cambiato nome)</t>
  </si>
  <si>
    <t>Bertolotti Luca fu Ivo  Locarno</t>
  </si>
  <si>
    <t>Consulenza grafica Musei</t>
  </si>
  <si>
    <t>Bieffe Garage SA  Cadenazzo</t>
  </si>
  <si>
    <t>Riparazioni e collaudo VOLVO no.2</t>
  </si>
  <si>
    <t>Bio-Eco Sarl  Vevey</t>
  </si>
  <si>
    <t>Programma pilota adattamento cambiamenti climatici - ça chauffe dans les écoles</t>
  </si>
  <si>
    <t>Biscara Giovanettina SA  Locarno</t>
  </si>
  <si>
    <t>06-02 Cimitero Santa maria in Selva - Risanamento spazi custode - opere da elettricista</t>
  </si>
  <si>
    <t>Bobo-Traslochi di Kovacevic  Locarno</t>
  </si>
  <si>
    <t>01-03 CPI - Spostamento interno mobili arredo uffici 3°p.</t>
  </si>
  <si>
    <t>Bologna Giovanni  Locarno</t>
  </si>
  <si>
    <t>Controlli della combustione (19 ciclo) - periodo dal 01.09.2019 al 31.08.2021 - prestazioni di servizio - lotto 2 contratto biennale</t>
  </si>
  <si>
    <t>Bonetti Gianfranco e Nicola  Quartino</t>
  </si>
  <si>
    <t>08.07 Casa Cristina SPML - via vallemaggia - Solduno - fornitura e posa nuova tappezzeria pareti e plafone aula al PT</t>
  </si>
  <si>
    <t>Bouygues E&amp;S InTec Schweiz AG  Zurigo</t>
  </si>
  <si>
    <t>01.07 Centro Tecnico Logistico - via alla Morettina 6 - Locarno - contratto di manutenzione impianto fotovoltaico 8400 Wp - periodo 01.01.2020 - 31.12.2023</t>
  </si>
  <si>
    <t>01-03 CPI Interventi di rinnovo - Programmazione KNX</t>
  </si>
  <si>
    <t>Ssostituzione completa impianto controllo accessi - opere da elettricista - stabili Palazzo Marcacci, Piazzetta De Capitani, San carlo e Casa Rusca - cavi di rete 2018-2021 inv.</t>
  </si>
  <si>
    <t>B-Positive Sagl  Lugano</t>
  </si>
  <si>
    <t>Contratto di manutenzione e assistenza POS S2 Periodo: 01.05.19 - 30.04.20 (6 casse)</t>
  </si>
  <si>
    <t>Brandschutz Ettiswil AG  Ettiswil</t>
  </si>
  <si>
    <t>Acquisto apparecchiature per formazione piccoli mezzi spegnimento</t>
  </si>
  <si>
    <t>BURRI public elements AG  Glattbrugg</t>
  </si>
  <si>
    <t>Giardini Jean Arp - Lungolago Locarno - fornitura liste tipo AMBAN930001615 - landi neu Belattungsstz mRL lärche</t>
  </si>
  <si>
    <t>Camillo Vismara S.A.  Cadro</t>
  </si>
  <si>
    <t>Movimentazione opere per mostra Gilbert &amp; George a Casa Rusca</t>
  </si>
  <si>
    <t>CAMINADA SEMENTI S.A.  Cadempino</t>
  </si>
  <si>
    <t>Prodotti di trattamento verde sportivo</t>
  </si>
  <si>
    <t>Canepa Sagl  Prato-Sornico</t>
  </si>
  <si>
    <t>03.02 Castello visconteo - Locarno - sostituzione della radice deteriorata + puntone - Opere da impresario</t>
  </si>
  <si>
    <t>Canonica S.A.  Locarno</t>
  </si>
  <si>
    <t>06.04 Cimitero Santa maria in Selva - Locarno - lavori di spurgo - campo comune no.4 - opere da capomastro</t>
  </si>
  <si>
    <t>Cimitero S. Maria in Selva, Cimitero Solduno - lavori d'esecuzione fosse - periodo 01.01.2020 - 31.12.2020 - opere da capomastro</t>
  </si>
  <si>
    <t>13-04 Impianti irrigazione - Posa condotte raccordo Giardini Rusca - Giardini Pioda 1</t>
  </si>
  <si>
    <t>art. 7 cpv. 3 lett. a)</t>
  </si>
  <si>
    <t>CARDADA IMPIANTI TURISTICI SA  Orselina</t>
  </si>
  <si>
    <t>Servizi di manutenzione per cestini, pulizia, taglio erba, neve, pulizia canali</t>
  </si>
  <si>
    <t>CassinaTech SA  Losone</t>
  </si>
  <si>
    <t>08.06 prefabbricato via delle Aziende , fornitura e posa pareti di separazione in cartongesso e di 2 porte - progetto Il Tragitto</t>
  </si>
  <si>
    <t>Parete e porta per nuovo ufficio AAP al 4° piano al CPI</t>
  </si>
  <si>
    <t>Castellani &amp; Cavalli SA  Locarno</t>
  </si>
  <si>
    <t>Materiale di cancelleria e stampati - Concorso materiale di cancelleria occorente all'Amministrazione comunale - periodo 01.07.2019 - 30.06.2021</t>
  </si>
  <si>
    <t>art. 11 cpv. 1 lett. a)</t>
  </si>
  <si>
    <t>Stabili comunali diversi - Arredamento uffici - fornitura e manutenzione</t>
  </si>
  <si>
    <t>06.02 Cimitero Santa Maria in Selva - ufficio custode - fornitura e posa nuovo arredo</t>
  </si>
  <si>
    <t>02.02 Scuola Elementare Solduno - fornitura e posa arredo aula docenti / 11 e OPI</t>
  </si>
  <si>
    <t>02.01 SE Saleggi - Locarno - SI 3a sezione provvisoria - aule 20 e 22 - fornitura arredo</t>
  </si>
  <si>
    <t>Arredo nuova centrale operativa polizia comunale al CPI</t>
  </si>
  <si>
    <t>Caviezel Canalizzazioni SA  Quartino</t>
  </si>
  <si>
    <t>Pulizia canalizzazioni WC pubblici e stabili comunali diversi</t>
  </si>
  <si>
    <t>Cellere Bau AG  Castione</t>
  </si>
  <si>
    <t>ST-DUI-SGC Partecipazione quota a parte progetto SES Via Romerio</t>
  </si>
  <si>
    <t>Centro di Calcolo Elettronico  Gordola</t>
  </si>
  <si>
    <t>Canone annuale GeCoTI</t>
  </si>
  <si>
    <t>Personalizzazione software - Creazione tassa rifiuti</t>
  </si>
  <si>
    <t>Licenze GeCoTI per nuovi moduli MCA2 e ConComDat (DLT)</t>
  </si>
  <si>
    <t>DLT-SSUS e CiClo - Personalizzazione software GeCoti per creazione tassa rifiuti RCO 2019</t>
  </si>
  <si>
    <t>Contratto updates ORACLE Forms and Reports ASFU</t>
  </si>
  <si>
    <t>Centro Funerario e Crematorio  Riazzino</t>
  </si>
  <si>
    <t>06.02 Cimitero Santa Maria in selva - cremazione resti - ossa provenienza da spurgo di tombe in terra - 20 defunti</t>
  </si>
  <si>
    <t>Certas AG  Zurigo</t>
  </si>
  <si>
    <t>Stabili Comunali diversi - allacciamenti alarmNET - gestione allarmi CERTAS e pompieri Locarno - periodo 01.07.2020 - 31.12.2023</t>
  </si>
  <si>
    <t>Cerulli Marco Ing.  Ascona</t>
  </si>
  <si>
    <t>Onorario identificazione e analisi varianti logistiche allo scopo di dislocare gli anziani</t>
  </si>
  <si>
    <t>CIADIT SUISSE SA  Locarno</t>
  </si>
  <si>
    <t>Stabili Comunali diversi (edifici amministrativi, scolastici, locativi e sociali) servizio Pest Control - periodo 01.01.2020 - 31.12.2023</t>
  </si>
  <si>
    <t>City Carburoil SA  Rivera</t>
  </si>
  <si>
    <t>Fornitura GPL - Casorella e SI S. Francesco - 2020</t>
  </si>
  <si>
    <t>art. 13 cpv. 1 lett. h)</t>
  </si>
  <si>
    <t>Clima &amp; Filtrotecnica SA  Lamone</t>
  </si>
  <si>
    <t>05.01 istituto per Anziani San carlo - contratto di revisione impianti di raffrescamento uffici no. CF-MA-19-1157 - periodo 01.01.2020 - 31.12.2020</t>
  </si>
  <si>
    <t>Clima SA  Camorino</t>
  </si>
  <si>
    <t>01.01 Palazzo Marcacci-02.05 SI Gerre di Sotto-07.26 Rifugio Pci Fevi Boxe club-contratto di manutenzione impianto di ventilazione -periodo 01.01.2020 - 31.12.2023</t>
  </si>
  <si>
    <t>01.03 Centro Pronto Intervento - 1 piano spazi ALVAD - 3 armadi di condizionamento CAM - adeguamento regolazione</t>
  </si>
  <si>
    <t>Climatic SA  Lugano</t>
  </si>
  <si>
    <t>01.07 Centro Tecnico Logistico - Via alla Morettina 6 - Locarno - contratto di manutenzione impianto ventilazione spogliatoi e mensa - periodo 01.01.2020 - 31.12.2023</t>
  </si>
  <si>
    <t>COArchitetto Sagl  Locarno</t>
  </si>
  <si>
    <t>01-03 CPI - Onorario Direzione lavori locale - Risanamento tecnico 3° p e sistemazione entrate CPI</t>
  </si>
  <si>
    <t>01-03 CPI - Onorario Direzione lavori locale - Risanamento tecnico 2° p  CPI</t>
  </si>
  <si>
    <t>Colzani organi s.n.c. di Ilic Colzani e Ettore Bastici Villa Guardia (CO)</t>
  </si>
  <si>
    <t>06.01 Collegiata Sant Antonio - Locarno - contratto di manutenzione - organo periodo 01.01.2021 al 31.12.2023 - triennio</t>
  </si>
  <si>
    <t>Comal.ch SA  Morbio Inferiore</t>
  </si>
  <si>
    <t>ST-DUI-SGC SPMA Collaborazione nella progettazione Spazi pubblici a misura di anziano</t>
  </si>
  <si>
    <t>ST-DUI-SGC - Paloc 2 TL2.3-TP5-TP4.2.2 progetto fasi 32-42</t>
  </si>
  <si>
    <t>ST-DUI-SGC Paloc 2 TL2.3 rilievo topografico</t>
  </si>
  <si>
    <t>ST - DUI - SGC PALoc TL2.11 Progettazione esec.-DL Permeabilità ciclabile Rusca</t>
  </si>
  <si>
    <t>Comune di Lugano  Lugano</t>
  </si>
  <si>
    <t>Stabili Comunali diversi - trasmissione allarme incendio - collegamento abbonamento Alarmnet - periodo 01.01.2020 - 31.12.2023</t>
  </si>
  <si>
    <t>Consorzio PALoc 2  Cadempino</t>
  </si>
  <si>
    <t>Rimozione pilastri in beton - golena fiume Maggia lato Locarno</t>
  </si>
  <si>
    <t>Coop  Basilea</t>
  </si>
  <si>
    <t>Anticipo acquisti alimentari e medicinali (emergenza Covid-19)</t>
  </si>
  <si>
    <t>Copredil Sagl  Cavergno</t>
  </si>
  <si>
    <t>06.02 Amp0liasmento e risanamento Cimitero St. Maria in Seva - nuove cellette cinerarie - opere da impermeabilizzazione</t>
  </si>
  <si>
    <t>Cosanum AG  Schlieren</t>
  </si>
  <si>
    <t>Istituto San Carlo - carta asciugamani, carta wc</t>
  </si>
  <si>
    <t>Cossi A.+G. Sagl  Ascona</t>
  </si>
  <si>
    <t>ST-DUI-SGC Canalizzazioni Contrada Maggiore opere da pittore</t>
  </si>
  <si>
    <t>CPR-Copertura Plafonatura Rivestimenti SA  Barbengo</t>
  </si>
  <si>
    <t>01-03 CPI - Interventi diversi di rinnovo - Smontaggio e rimontaggio pareti prefabbricate per uffici 3° e 2° piano</t>
  </si>
  <si>
    <t>De Giorgi &amp; Partners Ingegneri Cons. SA  Muralto</t>
  </si>
  <si>
    <t>ST-DUI-SGC Paloc 2 INF 12 -Fase 41 Appalti</t>
  </si>
  <si>
    <t>ST-DUI-SGC TL1.4 Debarcadero -Progetto Cantone in delega-Delibera progetto esecutivo e appalti</t>
  </si>
  <si>
    <t>Dick &amp; Figli S.A.  Lugano</t>
  </si>
  <si>
    <t>01.03 Centro Pronto Intervento - sala riunioni 3 piano - fornitura e posa schermo interattivo - display M-touch SIRIUS</t>
  </si>
  <si>
    <t>02.02 Scuola elementare Solduno - fornitura e posa arredo aula demo - conto investimento arredo 2018 - 2021</t>
  </si>
  <si>
    <t>02.01 Scuola Elementare Saleggi - fornitura e posa arredo aula 23 - sezione supplementare</t>
  </si>
  <si>
    <t>Didiano Domenico Dr. med.  Locarno</t>
  </si>
  <si>
    <t>Autorità Regionale di Prodtezione (ARP) - spese varie</t>
  </si>
  <si>
    <t>Digitalparking AG  Dietikon</t>
  </si>
  <si>
    <t>20.01 Autosilo Parking Centro Locarno sostituzione centrale telefonica</t>
  </si>
  <si>
    <t>PolCom - acquisto parchimetri</t>
  </si>
  <si>
    <t>art. 13 cpv. 1 lett. b)</t>
  </si>
  <si>
    <t>PolCom - contratto di manutenzione parchimetri</t>
  </si>
  <si>
    <t>PolCom - Contratto di manutenzione Autosilo Largo Zorzi</t>
  </si>
  <si>
    <t>PolCom - Parchimetri e posteggi - manutenzione parchimetri</t>
  </si>
  <si>
    <t>Fornitura parchimetri collettivi (fasi 5 e 6)</t>
  </si>
  <si>
    <t>Digitec Galaxus AG  Zurigo</t>
  </si>
  <si>
    <t>Istituto San Carlo - portatili e smartphone</t>
  </si>
  <si>
    <t>Computer e portatili per postazioni aggiuntive per garantire le distanze (COVID-19)</t>
  </si>
  <si>
    <t>PC all-in-one (sostituiscono VDI) per permettere videoconferenze</t>
  </si>
  <si>
    <t>Fornitura di materiale informatico generico</t>
  </si>
  <si>
    <t>Dionea SA  Locarno</t>
  </si>
  <si>
    <t>PR-SE4 Scheda grafica nr. 5 - Riva lago</t>
  </si>
  <si>
    <t>Passeggiata a lago - progetto di massima</t>
  </si>
  <si>
    <t>Dipl. Ing Fierz GmbH  Glattfelden</t>
  </si>
  <si>
    <t>06-02 Cimitero Santa Maria in Selva - Risanamento locale custode - Fornitura e posa modulo WC disabile</t>
  </si>
  <si>
    <t>DITTA GIOTTO SA  Manno</t>
  </si>
  <si>
    <t>01-03 CPI Locarno - Rifacimento soffitti ribassati portici entrara sud e nord al p.t.</t>
  </si>
  <si>
    <t>Diversey Europe B.V., Utrecht,  Münchwilen</t>
  </si>
  <si>
    <t>Istituto San Carlo - prodotti pulizia</t>
  </si>
  <si>
    <t>Ecocontrol SA  Locarno</t>
  </si>
  <si>
    <t>Autosilo ai Monti, Consulenza fisica della costruzione, allestimento perizia sostanze pericolose</t>
  </si>
  <si>
    <t>01-11 Stabili in Piazzetta de' Capitani - Collaudo fonico nuova macchina del freddo</t>
  </si>
  <si>
    <t>ST-DUI-SGC PALoc2 Terza corsia Lungolago motta</t>
  </si>
  <si>
    <t>Rete anatermica quartiere Città Vecchia - studio di fattibilità</t>
  </si>
  <si>
    <t>ECSA Energy SA  Balerna</t>
  </si>
  <si>
    <t>Fornitura olio combustibile ecologico (tenore zolfo inf. a 10 ppm) 19'000 litri - Gennaio 2020</t>
  </si>
  <si>
    <t>Fornitura olio combustibile ecologico (tenore zolfo inf. a 10 ppm) 22'000 litri - Febbraio 2020</t>
  </si>
  <si>
    <t>Fornitura olio combustibile ecologico (tenore zolfo inf. a 10 ppm)  22''000 litri - Febbraio 2020/2</t>
  </si>
  <si>
    <t>Fornitura olio combustibile ecologico (tenore zolfo inf. a 10 ppm)  210'000 litri - Marzo/Aprile 2020</t>
  </si>
  <si>
    <t>Edilcentro Wullschleger  Giubiasco</t>
  </si>
  <si>
    <t>Legno per sostituzione palco</t>
  </si>
  <si>
    <t>Materiale per palco Palexpo</t>
  </si>
  <si>
    <t>Edilcentro Wullschleger SA  Giubiasco</t>
  </si>
  <si>
    <t>ST-DUI-SGC Chiusini stradali in ghisa per pavimentazioni pregiate</t>
  </si>
  <si>
    <t>Eidgenössisches Institut  Bern-Wabern</t>
  </si>
  <si>
    <t>PolCom - manutenzione installazioni - sistemi radar</t>
  </si>
  <si>
    <t>Eigenmann AG  Dietfurt</t>
  </si>
  <si>
    <t>01-07 CTL - gruppo manutenzioni acquisto macchinari per locale falegname  e pittore</t>
  </si>
  <si>
    <t>Eisenhut Reto  S. Nazzaro</t>
  </si>
  <si>
    <t>Installazione Piazza Grande 2020, noleggio piante e posa</t>
  </si>
  <si>
    <t>Elcotherm AG  Vilters</t>
  </si>
  <si>
    <t>Stabili Comunali diversi - contratto di manutenzione bruciatore o caldaia a gas - periodo 01.01.2020 - 31.12.2023</t>
  </si>
  <si>
    <t>Electric Claudio Merlo  Taverne</t>
  </si>
  <si>
    <t>sostituzione telone tensostruttura 12m x 10m per danno SES</t>
  </si>
  <si>
    <t>Elettricità Bronz SA  Tenero</t>
  </si>
  <si>
    <t>Illuminazione natalizia 2020-2021 - Controllo, montaggio e smontaggio più rapporto stato conservazione corpi illuminanti</t>
  </si>
  <si>
    <t>Illuminazione natalizia - fornitura tende luminose per illuminazione via alla Gerre</t>
  </si>
  <si>
    <t>Elettricità De-Lorenzi  Locarno</t>
  </si>
  <si>
    <t>Manutenzione ordinaria - Lotto 3 - 2019 - 2020 - Opere da elettricista</t>
  </si>
  <si>
    <t>Manutenzione investimento - Lotto 3 - 2019-2020 - Opere da elettricista</t>
  </si>
  <si>
    <t>elevatori Regazzi SA  Quartino</t>
  </si>
  <si>
    <t>04.09 palexpo - Via lla peschiera - contratto di manutenzione no. 3170 - impianto 87435 - periodo 01.01.2020 - 31.12.2023</t>
  </si>
  <si>
    <t>Elmic Sagl  Paradiso</t>
  </si>
  <si>
    <t>08.10 deposito Ex Posta - mappale 1958 RFD Locarno -  sostituzione portone sezionale Garage Pero</t>
  </si>
  <si>
    <t>Essity Switzerland AG  Schenkon</t>
  </si>
  <si>
    <t>Istituto San Carlo - materiale per l'incontinenza</t>
  </si>
  <si>
    <t>ETAVIS Elettro-Impianti SA  Pregassona</t>
  </si>
  <si>
    <t>Manutenzione ordinaria - Lotto 1 - 2019-2020 - Opere da elettricista</t>
  </si>
  <si>
    <t>07-16 Rifacimento gabinetti pubblici Parco della Pace mapp 1858 Locarno - Opere da eélettricista</t>
  </si>
  <si>
    <t>01-11 Stabili in Piazzetta de' Capitani - Sostituzione macchina refrigerante e monoblocco ventilazione - Impianto elettrico</t>
  </si>
  <si>
    <t>Centro Diurno presso Istituto per Anziani San Carlo - ammodernamento impianto illuminazione 2 e 3 piano e impianto incendio - opere da elettricista</t>
  </si>
  <si>
    <t>Istituto San Carlo - impianto WI-FI Istituto + Centro Diurno</t>
  </si>
  <si>
    <t>Eyeswiss SA  Melano</t>
  </si>
  <si>
    <t>01-03 CPI  2° p. - Centrale comando Polizia - Sopstamento e ammodernamento</t>
  </si>
  <si>
    <t>Falegnameria Casé  Minusio</t>
  </si>
  <si>
    <t>05.01 Istituto per Anziani San Carlo - fornitura e posa portine Ei30 per spurgo al 2 e 3 piano (legionella)</t>
  </si>
  <si>
    <t>02.02 Scuola elementare Saleggi biblioteca 1piano e aule 20 e 22 - opere da falegname</t>
  </si>
  <si>
    <t>Porta parete corridoio polizia, tamponamento zona sportello UCA, Parete monito sala comandoe kit porta ingresso da remoto via radio</t>
  </si>
  <si>
    <t>Farenga Linea Verde SA  S. Antonino</t>
  </si>
  <si>
    <t>Piazza grande : forniture e posa piante per decorazione</t>
  </si>
  <si>
    <t>Allestimento e ritiro aiuole natalizie</t>
  </si>
  <si>
    <t>Farina Germano Sagl  Sessa</t>
  </si>
  <si>
    <t>Taglio vegetazione cigli e cavalcavia Piano di Magadino 2020</t>
  </si>
  <si>
    <t>Farinelli e Dillena SA  Magadino</t>
  </si>
  <si>
    <t>ST-DUI-SGC Manutenzione canalizzazioni - fornitura chiusini con stemma Locarno</t>
  </si>
  <si>
    <t>ST-DUI-SGC Chiusini da sostituire su Via ai Monti</t>
  </si>
  <si>
    <t>Farmadomo Home Care Provider SA  Camorino</t>
  </si>
  <si>
    <t>Istituto San Carlo - preparazione farmaci automatizzata - prolungo</t>
  </si>
  <si>
    <t>Fela Ticino SA  Cadenazzo</t>
  </si>
  <si>
    <t>Fornitura per parchi e giardini</t>
  </si>
  <si>
    <t>Ferrari Fausto  LOCARNO</t>
  </si>
  <si>
    <t>Controlli della combustione (19 ciclo) - periodo dal 01.09.2019 al 31.08.2021 - prestazioni di servizio - lotto 1 contratto biennale</t>
  </si>
  <si>
    <t>FILOMARINO Servizio Chiavi SA  Locarno</t>
  </si>
  <si>
    <t>Servizio chiavi - Manutenzione stabili comunali diversi</t>
  </si>
  <si>
    <t>Flavio Morosoli SA  Taverne</t>
  </si>
  <si>
    <t>05.01 Istituto per Anziani san carlo - Via in Selva 22 - Locarno fornitura carrelli trasposrto pasti Burlodge RTS SHORT CT Double e relativi accessori</t>
  </si>
  <si>
    <t>05.01 Istituto per Anziani San Carlo - Locarno fornitura Carrello bagnomaria armadiato 3 vani</t>
  </si>
  <si>
    <t>Istituto San Carlo - fornitura e posa forno gastronomia</t>
  </si>
  <si>
    <t>Fondazione Diamante  Lugano 4</t>
  </si>
  <si>
    <t>Spese per preparazione materiale votazioni - Spedizione materiale di voto agli elettori - 2018 - 2021</t>
  </si>
  <si>
    <t>Spese per mensa scolastica - fornitura pasti - SE - SO - Centro San Giovanni / Laboratorio Incontro 1</t>
  </si>
  <si>
    <t>Fondazione "Il Gabbiano"  Lugano</t>
  </si>
  <si>
    <t>Bike Sharing Locarnese - Gestione e manutenzione rete per quota parte Locarno - 2018-2022</t>
  </si>
  <si>
    <t>05.04 Colonia Vandoni - 05.05 Parco Robinson - contratto di manutenzione sfalcio e pulizia - periodo 01.01.2020 - 31.12.2023</t>
  </si>
  <si>
    <t>Foto Garbani  Muralto</t>
  </si>
  <si>
    <t>Digitalizzazione verbali Assemblea comunale 1807-1916</t>
  </si>
  <si>
    <t>Franco Pedrazzi &amp; Figli SA  Golino</t>
  </si>
  <si>
    <t>03.01 Casorella - V. B Rusca 5 - contratto di manutenzione e controllo della copertura in piode - no. 6000.19 - periodo 01.01.2020 - 31.12.2023</t>
  </si>
  <si>
    <t>Franzoni SA  Locarno</t>
  </si>
  <si>
    <t>02.05 Scuola dell'infanzia San Francesco - opere da pittore interne aula 3</t>
  </si>
  <si>
    <t>Fratelli MAFFI  Davesco</t>
  </si>
  <si>
    <t>Servizio sostitutivo (nolo autocarro) raccolta rifiuti per riparazione Volvo 3 assi</t>
  </si>
  <si>
    <t>Frigerio S.A.  Locarno</t>
  </si>
  <si>
    <t>Fornitura materiale diverso servizi pubblici</t>
  </si>
  <si>
    <t>Corpo civici pompieri Locarno - acquisto materiale di consumo</t>
  </si>
  <si>
    <t>Forniture varie - Manutenzione stabili comunali diversi</t>
  </si>
  <si>
    <t>Forniture per parchi e giardini</t>
  </si>
  <si>
    <t>Frigo-Contact SA  Bedano</t>
  </si>
  <si>
    <t>05.01 Istituto per Anziani san Carlo - Via in Selva 22 - Locarno contratto di servizio e manutenzione no.19000083 - impianti no.572 e 573 periodo 01.01.2020 - 31.12.2023</t>
  </si>
  <si>
    <t>Fuegotec SA  Cugy</t>
  </si>
  <si>
    <t>PolCom - acquisto macchina incartatrice moneta</t>
  </si>
  <si>
    <t>Gaberell Renè  Cadempino</t>
  </si>
  <si>
    <t>Bocce per alberi di Natale</t>
  </si>
  <si>
    <t>Galfetti arch. Aurelio  Lugano</t>
  </si>
  <si>
    <t>03-02-Castello di Locarno-Onorario architetto coordinatore per allestimento bando di concorso pubblica per la valorizzazione del Castello</t>
  </si>
  <si>
    <t>Garage Campagna Sagl  Locarno</t>
  </si>
  <si>
    <t>PolCom - Manutenzione veicoli</t>
  </si>
  <si>
    <t>Acquisto veicoli vari servizi 2016-2020 - PolCom - Acquisto veicolo di pattuglia Skoda (accidentato)</t>
  </si>
  <si>
    <t>PolCom - acquisto nuovo veicolo, montaggio prioritari e diverse modifiche</t>
  </si>
  <si>
    <t>PolCom - acquisto veicolo di pattuglia, montaggio impianto luci prioritarie  e certificazione</t>
  </si>
  <si>
    <t>Garage Morisoli &amp; Figli SA  Monte Carasso</t>
  </si>
  <si>
    <t>Fornitura materiale diverso (spazzatrice, decespugliatori, trattorini, ecc.)</t>
  </si>
  <si>
    <t>Fornitura materiale diverso (spazzatrice grande)</t>
  </si>
  <si>
    <t>Fornitura materiale diverso (decespugliatori, trattorini, ecc.)</t>
  </si>
  <si>
    <t>Garlandini Pierluigi  Locarno-Solduno</t>
  </si>
  <si>
    <t>Manutezione ordinaria - Lotto 1 - 2019 - 2020 - Opere da sanitario e riscaldamento</t>
  </si>
  <si>
    <t>Manutenzione investimento - Lotto 1 - 2019 - 2020 - Opere da sanitario e riscaldamento</t>
  </si>
  <si>
    <t>06-02 Cimitero Santa maria in Selva - Risanamento spazi custode - opere da sanitario</t>
  </si>
  <si>
    <t>SL - Impianto sanitario per ripristino e potenziamento imp. pompaggio per irrigazione Giardini Rusca, Lungolago e Giardini Jean Arp</t>
  </si>
  <si>
    <t>Geofoto SA  Sorengo</t>
  </si>
  <si>
    <t>Allestimento e fornitura di un ortofoto digitale del territorio comunale</t>
  </si>
  <si>
    <t>Gerevini S.A.  Locarno</t>
  </si>
  <si>
    <t>Opere da lattoniere e impermeabilizzazioni - Manutenzione stabili comunali diversi</t>
  </si>
  <si>
    <t>Opere da lattoniere e impermeabilizzazioni - Manutenzione stabili comunali diversi - sinistri assicurativi</t>
  </si>
  <si>
    <t>Gilgen Door System AG  Schwarzenburg</t>
  </si>
  <si>
    <t>Stabili Comunali diversi - contratti di manutenzione porte portoni - periodo 01.01.2020 - 31.12.2023</t>
  </si>
  <si>
    <t>01.03 CPI - via alla Morettina 9 - 6600 Loarno fornitura e posa portone sezionale autorimessa al piano interrato</t>
  </si>
  <si>
    <t>01.03 CPI  Locarno - Fornitura e posa porta scorrevole automatica nuova CO Polizia</t>
  </si>
  <si>
    <t>Giugni SA  Locarno</t>
  </si>
  <si>
    <t>Opere da metalcostruzioni - Manutenzione stabili comunali diversi</t>
  </si>
  <si>
    <t>Giugni S.A. Metalcostruzioni  Locarno</t>
  </si>
  <si>
    <t>06-02 Ampliamento e risanamento Cimitero St. Maria in Selva - locale custode - opere da metalcostruttore</t>
  </si>
  <si>
    <t>01-11 Stabili in Piazzetta de' Capitani - Sostituzione macchina freddo - Parete fonica</t>
  </si>
  <si>
    <t>01.01 Palazzo Marcacci - Piazza Grande 18 - modifica sportello atrio entrata cancelleria al Piano Terreno - COVID 19</t>
  </si>
  <si>
    <t>Giunta &amp; Panizzolo SAGL  Locarno</t>
  </si>
  <si>
    <t>Manutezione ordinaria - Lotto 2 - 2019 - 2020 - Opere da sanitario e riscaldamento</t>
  </si>
  <si>
    <t>Globes SA  Cadenazzo</t>
  </si>
  <si>
    <t>03.04 Palazzo Morettini - Biblioteca Cantonale ocarno modernizzazione del recuperatore di calore aria7aria tipo LG 3000</t>
  </si>
  <si>
    <t>Globex Sagl  Gordola</t>
  </si>
  <si>
    <t>Fornitura abiti e scarpe da lavoro</t>
  </si>
  <si>
    <t>Golmar Papier Sagl  Rancate</t>
  </si>
  <si>
    <t>Istituto San Carlo - prodotti pulizia e disinfezzione</t>
  </si>
  <si>
    <t>Grandi Didier SA  Rivera</t>
  </si>
  <si>
    <t>02.01 SE saleggi - aule blocchi A, B, C - risanamento serramenti aule, palestra e locali annessi - opere dal metalcostruttore vetraio onorario per fase 1 e 2</t>
  </si>
  <si>
    <t>Grenke Factoring AG  Basel</t>
  </si>
  <si>
    <t>Fornitura olio combustibile ecologico tenore zolfo inf. 10ppm - 27'000 litri - marzo 2020</t>
  </si>
  <si>
    <t>Groisman Gustavo e Snozzi Groisman Locarno</t>
  </si>
  <si>
    <t>02-02 Scuole elemntare di Solduno - mandato d'onorario d'architettura per coordinazione concorso</t>
  </si>
  <si>
    <t>Gruppo Sicurezza SA  Mezzovico</t>
  </si>
  <si>
    <t>Manutenzione annuale videosorveglianza</t>
  </si>
  <si>
    <t>Hacker Giardini Sagl  Brissago</t>
  </si>
  <si>
    <t>Fornitura e posa Fioriera, Piazzetta Torretta Locarno, S. Verde pubblico, progetto sperimentale</t>
  </si>
  <si>
    <t>art. 7 cpv. 3 lett. d)</t>
  </si>
  <si>
    <t>Häny AG  Jona</t>
  </si>
  <si>
    <t>ST-DUI-SGC Rottura pompa acque reflue rotonda Piazza Castello</t>
  </si>
  <si>
    <t>art. 7 cpv. 3 lett. e)</t>
  </si>
  <si>
    <t>Hintermann &amp; Ruffini SA  Avegno</t>
  </si>
  <si>
    <t>01.03 CPI - Via alla Morettina 9 - Locarno - pensilina pompieri - opere da carpentiere e impermeabilizzazione</t>
  </si>
  <si>
    <t>Home P.L. Service SA  Locarno</t>
  </si>
  <si>
    <t>Pulizia e sanificazione aule scolastiche</t>
  </si>
  <si>
    <t>Hoval AG  Feldmeilen</t>
  </si>
  <si>
    <t>01.07 Centro Tecnico logistico - contratto di manutenzione impianto pompa calore Belaria twin A24 N - periodo 01.01.2020 - 31.12.2023</t>
  </si>
  <si>
    <t>Hurtwood Press Limited  Oxted, Surrey</t>
  </si>
  <si>
    <t>Grafica catalogo Gilbert &amp; George - mostra Pinacoteca Casa Rusca</t>
  </si>
  <si>
    <t>Hutch Design Sagl  Riazzino</t>
  </si>
  <si>
    <t>Opere da metalcostruttore - Manutenzione stabili comunali diversi</t>
  </si>
  <si>
    <t>Hydrotec Riviera SA  Iragna</t>
  </si>
  <si>
    <t>DLT-SSUS Fornitura materiale per autoveicoli</t>
  </si>
  <si>
    <t>I C R  Chiasso</t>
  </si>
  <si>
    <t>Fornitura sale antigelo sfuso</t>
  </si>
  <si>
    <t>ICOFIN SA  Ascona</t>
  </si>
  <si>
    <t>Verifica rendiconti ARP</t>
  </si>
  <si>
    <t>IM Maggia Engineering SA  Locarno</t>
  </si>
  <si>
    <t>ST-DUI-SGC TL1.6 Progettazione Via Lanca degli Stornazzi</t>
  </si>
  <si>
    <t>02.01 SE Saleggi - Progettazione opere di controventatura del blocco palestre "C"</t>
  </si>
  <si>
    <t>02.01 SE Saleggi - Verifica della resistenza al fuoco degli elemnti strutturali</t>
  </si>
  <si>
    <t>02.01 SE Saleggi - appalto (fase 4.1) e progettazione esecutiva (fase 5.1) per le opere di controventature del blocco palestre "C"</t>
  </si>
  <si>
    <t>ST-DUI-SGC Paloc 2 TL1.6 Fase 51-53 DL via Lanca degli Stornazzi</t>
  </si>
  <si>
    <t>IMI Hydronic Engineering Switzerland  Füllinsdorf</t>
  </si>
  <si>
    <t>05.01 Istituto per Anziani San Carlo - contratto di manutenzione no SI-200231-22 - pneumatex vaso d'espansione automatico compresso - periodo 01.01.2020 - 31.12.2023</t>
  </si>
  <si>
    <t>indro moretti architetto sa  Muralto</t>
  </si>
  <si>
    <t>ST-DUI-SGC STudio varianti pensiline bus Via Luini</t>
  </si>
  <si>
    <t>Inelettra SA  Locarno</t>
  </si>
  <si>
    <t>Manutenzione ordinaria - Lotto 2 - 2019 - 2020 - Opere da elettricista</t>
  </si>
  <si>
    <t>Manutenzione investimento - Lotto 2 - 2019-2020 - Opere da elettricista</t>
  </si>
  <si>
    <t>02.02 Scuola Elementare Saolduno - aule 4 e 8 - esecuzione di due nuove prese di rete - opere da elettricista</t>
  </si>
  <si>
    <t>03.04 Palazzo Morettini - Biblioteca Cantonale Locarno - ammodernamento impianto di regolazione - oper da elettricista</t>
  </si>
  <si>
    <t>Ing. Mauro Ferella Falda  Breganzona</t>
  </si>
  <si>
    <t>ST-DUI-SGC Studio specialistico di tecnica semaforica-Paloc TL1.4</t>
  </si>
  <si>
    <t>Inotec Service AG  Uster</t>
  </si>
  <si>
    <t>Stabili Comunali diversi - contratto di servizio e manutenzione per centrali luce d'emergenza periodo 01.01.2020 - 31.12.2023</t>
  </si>
  <si>
    <t>INTERACTION GROUP SA  Mezzovico</t>
  </si>
  <si>
    <t>Aggiornamento impianto audio e voto della sala del Consiglio Comunale</t>
  </si>
  <si>
    <t>Intercad SA  Contone</t>
  </si>
  <si>
    <t>Contratto di manutenzione moduli PR, allacciamenti privati e Help-desk per il 2020</t>
  </si>
  <si>
    <t>Licenze annuali AutoCAD e moduli aggiuntivi</t>
  </si>
  <si>
    <t>Intermobility SA  Biel/Bienne</t>
  </si>
  <si>
    <t>Bike Sharing - Fornitura batterie per lucchetti biciclette meccaniche modello 2015</t>
  </si>
  <si>
    <t>ISS Facility  Zurigo</t>
  </si>
  <si>
    <t>Stabili Comunali diversi - contratto di manutenzione pulizia delle installazioni di ventilazione - periodo 01.01.2020 - 31.12.2023</t>
  </si>
  <si>
    <t>01.03 CPI - pulizia installazioni di ventilazione lato Nord e Sud</t>
  </si>
  <si>
    <t>ISS Kanal Services AG  Zurigo</t>
  </si>
  <si>
    <t>Pulizia caditoie strade comunali 2018 - 2019 - 2020 - 2021</t>
  </si>
  <si>
    <t>IVF Hartmann AG  Neuhausen</t>
  </si>
  <si>
    <t>Kapag Kälte-Wärme AG  Zumikon</t>
  </si>
  <si>
    <t>05.01 Istituto per Anzini San Carlo - contratto di manutenzione impianti no. 01.4316 e 01.4317 - periodo 01.01.2020 - 31.12.2023</t>
  </si>
  <si>
    <t>Kimessa AG  Zurigo</t>
  </si>
  <si>
    <t>20.01 Autosilo parking Centro - contatto di manutenzione no.180561 - Variante A contratto di manutenzione - periodo 01.01.2020 - 31.12.2023</t>
  </si>
  <si>
    <t>Koelliker Büroautomation AG  Wallisellen</t>
  </si>
  <si>
    <t>Fornitura apparecchio imbustatrice-modello E-20i Basic</t>
  </si>
  <si>
    <t>Kromer Print AG  Lenzburg</t>
  </si>
  <si>
    <t>PolCom - fornitura materiale di tiro</t>
  </si>
  <si>
    <t>Kummler + Matter AG  Zurigo</t>
  </si>
  <si>
    <t>PolCom - manutenzione degli armadi e regolatori d'incroci</t>
  </si>
  <si>
    <t>La Pulimania Sagl  Locarno</t>
  </si>
  <si>
    <t>Pulizia spazi FEVI e Palestra Morettina - Check Point COVID-19</t>
  </si>
  <si>
    <t>01-03 CPI - Pulizia e trattamento superfici pavimenti tecnici al 2° e 3° piano</t>
  </si>
  <si>
    <t>LCPubb - Concorso (invito) pulizia stabili pubblici - Opere di pulizia - 2019 - prolungo mandato attuale per l'anno 2020</t>
  </si>
  <si>
    <t>Liberty Specialty Markets Europe S.a.r.l.  Zurigo</t>
  </si>
  <si>
    <t>Copertura assicurativa RC rappresentani Comune in enti esterni</t>
  </si>
  <si>
    <t>Libreria Cartoleria Locarnese  Locarno</t>
  </si>
  <si>
    <t>Materiale di cancelleria e stampati - Concorso fornitura carta fotocopie - periodo 01.07.2019 -30.06.2021</t>
  </si>
  <si>
    <t>Materiale scolastico e didattico - Concorso materiale scolastico occorente alle Scuole elementari - periodo 01.07.2019 - 30.06.2021</t>
  </si>
  <si>
    <t>Librerie Alternative  Locarno</t>
  </si>
  <si>
    <t>Fornitura libri scolastici SE - SI  per l'anno scolastico 2020- 2021</t>
  </si>
  <si>
    <t>Logicomed Sagl  Giubiasco</t>
  </si>
  <si>
    <t>ST-DUI SGC Deblatizzazione Centro urbano 2020-2021</t>
  </si>
  <si>
    <t>Longhi SA  Gordola</t>
  </si>
  <si>
    <t>Istituto San Carlo - acquisto abbigliamenti</t>
  </si>
  <si>
    <t>Lorenzini Sagl  Locarno</t>
  </si>
  <si>
    <t>Scuola infanzia - fornitura generi alimentari 1.01.2019 - 31.12. 2020</t>
  </si>
  <si>
    <t>Istituto San Carlo - generi alimentari</t>
  </si>
  <si>
    <t>Lucchini Marco Locarno</t>
  </si>
  <si>
    <t>Ricorso al TRAM revisione PR Piano di Magadino</t>
  </si>
  <si>
    <t>Lumia Chiara arch.  Locarno-Monti</t>
  </si>
  <si>
    <t>Allestimento concorso d'architettura a due fasi Castello Visconteo - ricerca storica rapporto preliminare futuro restauro</t>
  </si>
  <si>
    <t>Mafledil S.A.  Osogna</t>
  </si>
  <si>
    <t>SL - Opere da capomastro per ripristino e potenziamento imp. pompaggio per irrigazione Giardini Rusca, Lungolago e Giardini Jean Arp</t>
  </si>
  <si>
    <t>Manor Sud SA, Lugano  Lugano</t>
  </si>
  <si>
    <t>Anticipo acquisti alimentari e medicinali per anziani (Covid-19)</t>
  </si>
  <si>
    <t>MAPEL Progettazioni Elettriche e Informatica  Cavigliano</t>
  </si>
  <si>
    <t>02.07 SI Saleggi - Ampliamento SI  Saleggi con due sezioni</t>
  </si>
  <si>
    <t>Marchesoni Benjamin  Manno</t>
  </si>
  <si>
    <t>02.02 SE Solduno - esecuzione di 60 modelli di concorso e rispettivi imballaggi</t>
  </si>
  <si>
    <t>Märki SA  Locarno</t>
  </si>
  <si>
    <t>Manutezione ordinaria - Lotto 3 - 2019 - 2020 - Opere da sanitario e riscaldamento</t>
  </si>
  <si>
    <t>Manutenzione investimento - Lotto 3 - 2019 - 2020</t>
  </si>
  <si>
    <t>Stabili Comunali diversi - abbonamenti di manutenzione impianto di ventilazione - periodo 01.01.2020 - 31.12.2023</t>
  </si>
  <si>
    <t>Stabili Comunali diversi - abbonamenti di manutenzione impianto di ventilazione - materiale di consumo e riparazioni - periodo 01.01.2020 - 31.12.2023</t>
  </si>
  <si>
    <t>05.02 Centro Diurno presso l'Istituto per Anziani San Carlo - fornitura e posa Box doccia per il personale - allestimento spazi COVID 19</t>
  </si>
  <si>
    <t>03.04 Palazzo Morettini - Biblioteca Cantonale Locarno - sostituzione pompe miscele - opere da riscaldamento</t>
  </si>
  <si>
    <t>ST-DUI-SGC Sostituzione d'urgenza Pompe SP02 Parco Camelie</t>
  </si>
  <si>
    <t>Mauri &amp; Grossi  Gnosca</t>
  </si>
  <si>
    <t>Forniture - Ufficio sport</t>
  </si>
  <si>
    <t>Mauro e Franchino Giuliani SA  Riazzino</t>
  </si>
  <si>
    <t>Smaltimento ingombranti, legname, carta, ferro</t>
  </si>
  <si>
    <t>Mayor Giardini Sagl  Cavigliano</t>
  </si>
  <si>
    <t>Fornitura abeti e lavoro per decorazione natalizia</t>
  </si>
  <si>
    <t>Mazzantini &amp; Associati SA  Lugano</t>
  </si>
  <si>
    <t>Aggiornamento e manutenzione siti Musei</t>
  </si>
  <si>
    <t>MCM Mondada  Losone</t>
  </si>
  <si>
    <t>ST-DUI-SGC Opere da Metalcostruttore Riparazione per incidente barriera elastica</t>
  </si>
  <si>
    <t>MDG  Locarno</t>
  </si>
  <si>
    <t>Fornitura pneumatici e pezzi distaccati</t>
  </si>
  <si>
    <t>Meier Tobler SA  Schwerzenbach</t>
  </si>
  <si>
    <t>Stabili diversi Comunali - contratto di manutenzione bruciatori - periodo 01.01.2020 - 31.12.2023</t>
  </si>
  <si>
    <t>Mengani Simone Besazio</t>
  </si>
  <si>
    <t>06.01 Collegiata Sant Antonio Abate - Piazza Sant Antonio - servizio fotografico di documentazione della situazione pre-lavori</t>
  </si>
  <si>
    <t>Mercedes-Benz Autom. S.A.  Vezia</t>
  </si>
  <si>
    <t>DLT-SSUS Riparazione-collaudo MERCEDES UNIMOG U20 no.7</t>
  </si>
  <si>
    <t>Michele Arnaboldi  Locarno</t>
  </si>
  <si>
    <t>Autosilo di Locarno Monti - Progetto definitivo</t>
  </si>
  <si>
    <t>art. 7 cpv. 3 lett. g)</t>
  </si>
  <si>
    <t>Mignami Antonio ing.  Locarno-Solduno</t>
  </si>
  <si>
    <t>ST-DUI-SGC Contrada Maggiore (fasi SIA 33-41-51-52-53 )- Onorari progettazione esecutiva e DL</t>
  </si>
  <si>
    <t>06.01 Collegiata Sant Antonio Abate - onorario per la verifica statica della carpenteria e opertura del tetto</t>
  </si>
  <si>
    <t>MK-Ticino Security Sagl  Locarno</t>
  </si>
  <si>
    <t>Servizio sicurezza Centro ingombranti 2018 - 2019 - 2020 - 2021</t>
  </si>
  <si>
    <t>DLT-SSUS Controlli mirati Ecopunti della Città 2020</t>
  </si>
  <si>
    <t>Möbel-Transport AG  Zürich</t>
  </si>
  <si>
    <t>Trasporto opere mostra Mario Botta - Pinacoteca Casa Rusca</t>
  </si>
  <si>
    <t>Installazione Giardino Max Bill a Casorella</t>
  </si>
  <si>
    <t>Trasporto opere mostra Gilbert &amp; George - Pinacoteca Casa Rusca Locarno</t>
  </si>
  <si>
    <t>Mobiliare Assicurazione  Bellinzona</t>
  </si>
  <si>
    <t>Assicurazione stabili e mobilio (rinnovo 2020)</t>
  </si>
  <si>
    <t>Mobiliare Svizzera  Bern</t>
  </si>
  <si>
    <t>Bike Sharing Locarnese - Copertura assicurativa sistema - 2018-2023</t>
  </si>
  <si>
    <t>Mobility Genossenschaft  Rotkreuz</t>
  </si>
  <si>
    <t>Veicolo Mobility per amministrazione - 2 anni</t>
  </si>
  <si>
    <t>Mobitrends SA  Canobbio</t>
  </si>
  <si>
    <t>Piano di mobilità aziendale comprensoriale e Centrale di mobilità - Comparto Tenero-Gordola-Riazzino</t>
  </si>
  <si>
    <t>Mondini TRADING SA  Tesserete</t>
  </si>
  <si>
    <t>Fornitura contenitori e colonnine per RSU</t>
  </si>
  <si>
    <t>Moretech Solutions SA  Mendrisio</t>
  </si>
  <si>
    <t>Dischi di memoria</t>
  </si>
  <si>
    <t>Server per CICLo</t>
  </si>
  <si>
    <t>MTF Business Solutions SA  Rivera</t>
  </si>
  <si>
    <t>Contratto di assistenza, aggiornamento e manutenzione ARchiflow</t>
  </si>
  <si>
    <t>Multirevisioni SA  Muralto</t>
  </si>
  <si>
    <t>Revisione conti annuali 2019 Comune Locarno</t>
  </si>
  <si>
    <t>Neeser AG  Reiden</t>
  </si>
  <si>
    <t>Materiale di consumo</t>
  </si>
  <si>
    <t>Nestlé Suisse SA  Vevey</t>
  </si>
  <si>
    <t>Istituto San Carlo - addensanti e integratori alimentari</t>
  </si>
  <si>
    <t>Olgiati avv. Diego  Muralto</t>
  </si>
  <si>
    <t>Consulenza sequestro opera collezione Jean-Arp</t>
  </si>
  <si>
    <t>Omnisystem SA  Manno</t>
  </si>
  <si>
    <t>PolCom - Contratto di manutenzione per il nuovo sistema di comunicazione polycom 2020/2024</t>
  </si>
  <si>
    <t>Organizzazione turistica Lago Maggiore e Valli  Locarno</t>
  </si>
  <si>
    <t>ST-DUI-SGC Contributo per Interventi rete sentieri escursionistici Collina del Locarnese</t>
  </si>
  <si>
    <t>OTIS  Fribourg</t>
  </si>
  <si>
    <t>05.01 Istituto per Anziani san Carlo - installazione sistema chiamata d'emergenza impianti F6615 - F6616 - F6617</t>
  </si>
  <si>
    <t>Stabili Comunali diversi - contratti di manutenzione ascensori - periodo 01.01.2020 - 31.12.2023</t>
  </si>
  <si>
    <t>Stabili Comunali diversi - contratti di manutenzione ascensori - interventi di riparazione e usura periodo 01.01.2020 - 31.12.2023</t>
  </si>
  <si>
    <t>Paler Spezialtiefbau AG  Raron</t>
  </si>
  <si>
    <t>02.02 SE Solduno - Esecuzione di 3 sondaggi geognostici sui mapp. 4850 RFD e 4851 RFD per allestimento delle analisi preliminari per il bando di concorso</t>
  </si>
  <si>
    <t>Sondaggio con piezometro - Impianto di pompaggio Parco delle Camelie</t>
  </si>
  <si>
    <t>PANOLIN AG  Madetswil</t>
  </si>
  <si>
    <t>Fornitura oli lubrificanti</t>
  </si>
  <si>
    <t>Panzeri Sampietro SA  Melano</t>
  </si>
  <si>
    <t>01-03 CPI- Rinnovo impianti di ventilazione e riscaldamento al 2° (+ 4 ventilconv. + pompe scarico condensa)</t>
  </si>
  <si>
    <t>Parcom System AG  Taverne</t>
  </si>
  <si>
    <t>05.01 Istituto per Anziani San Carlo - contratto di manutenzione 02430-1 moduli G1,M1,M1.1 - periodo 01.01.2020 - 31.12.2023</t>
  </si>
  <si>
    <t>Pasinelli SA Locarno  Solduno</t>
  </si>
  <si>
    <t>06-02 Ampliamento e risanamento Cimitero St. Maria in Selva - Locale custode e nuovo WC - Opere da pittore</t>
  </si>
  <si>
    <t>02.020 SE Solduno - aula 9/11/13 e OPI -  opere da pittore interne</t>
  </si>
  <si>
    <t>Casa Bastoria - tinteggio vano scale - opere da pittore interne</t>
  </si>
  <si>
    <t>Pedrazzi Giardini Sagl  Avegno</t>
  </si>
  <si>
    <t>03.03 Casa Rusca - sistemazione esterna del giardino - opere da giardiniere</t>
  </si>
  <si>
    <t>05.01 Istituto per Anziani San Carlo - 03.01 Casorella - contratto di manutenzione - periodo 01.01.2020 - 31.12.2023</t>
  </si>
  <si>
    <t>Ripristino terreni e lavori vari di giardinaggio</t>
  </si>
  <si>
    <t>02.01 Saleggi - Locarno - SI 3a sezione provvisoria - aule 20 e 22 - opere da giardiniere</t>
  </si>
  <si>
    <t>Istituto San Carlo - posa recinzione</t>
  </si>
  <si>
    <t>Pedrazzi Pavimenti SA  Locarno</t>
  </si>
  <si>
    <t>01-03 CPI Interventi di rinnovo - Pavimenti sopraelevati al 3° e 2° piano</t>
  </si>
  <si>
    <t>PGF Solutions Sagl  Lugano</t>
  </si>
  <si>
    <t>Gestione varchi - contratto di assistenza e manutenzione</t>
  </si>
  <si>
    <t>01.07 Centro Tecnico Logistico - contratto di assistenza e manutezione gestione accesso periodo 01.01.2020 - 31.12.2023</t>
  </si>
  <si>
    <t>physARCH Sagl  Viganello</t>
  </si>
  <si>
    <t>02.02 SE Solduno - Analisi preliminare per il bando di concorso, rapporto energetico sulle strutture esistenti.</t>
  </si>
  <si>
    <t>P&amp;I AG  Thalwil</t>
  </si>
  <si>
    <t>Fornitura e configurazione di un programma di gestione risorse umane</t>
  </si>
  <si>
    <t>Contratti di manutenzione dei programmi - Abbonamento annuale P&amp;I LOGA</t>
  </si>
  <si>
    <t>Pianifica Sagl  Locarno</t>
  </si>
  <si>
    <t>01-03 CPI - Onorario Direzione lavori locale - risanamento pavimento autorimessa Pompieri al p.t</t>
  </si>
  <si>
    <t>Piero Rivola SA  Rivera</t>
  </si>
  <si>
    <t>ST-DUI-SGC Ex Macello - Fornitura Colonnina speciale per Fornitura smaltimento acque Camper</t>
  </si>
  <si>
    <t>Pina Petroli SA  Grancia</t>
  </si>
  <si>
    <t>Fornitura olio combustibile ecologico tenore zolfo inf. 10ppm - 25'000 litri - febbraio 2020/3</t>
  </si>
  <si>
    <t>Fornitura olio combustibile ecologico tenore zolfo inf. 10ppm - 22'000 litri - marzo 2020/3</t>
  </si>
  <si>
    <t>Fornitura olio combustibile eco - SE Solduno e S. Carlo - 30'000 litri</t>
  </si>
  <si>
    <t>Fornitura olio combustibile ecologico tenore zolfo inf. 10ppm - 24'000 litri - dicembre 2020</t>
  </si>
  <si>
    <t>Pisoni Peter Arch.  Ascona</t>
  </si>
  <si>
    <t>DUI - Pianificazione PR.SE4 ZDV</t>
  </si>
  <si>
    <t>Plastic Tirecycling SA  Giubiasco</t>
  </si>
  <si>
    <t>Fornitura sacchi PET</t>
  </si>
  <si>
    <t>Polverini Spazzacamino Sagl  Losone</t>
  </si>
  <si>
    <t>Stabili diversi Comunali - contratto di manutenzione - opere da fumista - periodo 1.1.2020 al 31.12.2023</t>
  </si>
  <si>
    <t>Poncetta SA  Bignasco</t>
  </si>
  <si>
    <t>06-02 Cimitero Santa maria in Selva - Risanamento spazi custode - opere da impresario costruttore</t>
  </si>
  <si>
    <t>Premel S.A.  Bellinzona</t>
  </si>
  <si>
    <t>20.01 Autosilo Parking Centro - Locarno - contratto di manutenzione no.1412 SEMICOMPLETO - periodo 01.01.2020 - 31.12.2020</t>
  </si>
  <si>
    <t>Primus AG  Binningen</t>
  </si>
  <si>
    <t>Diversi stabili Comunali - contratto di manutenzione - periodo 01.01.2020 - 31.12.2020</t>
  </si>
  <si>
    <t>Diversi stabili Comunali - contratto di manutenzione - pezzi di ricambio e acquisti - periodo 01.01.2020 - 31.12.2020</t>
  </si>
  <si>
    <t>Revisione e sostituzione estintori a polvere e rigenerazione postincendio</t>
  </si>
  <si>
    <t>Progetto Idea SA  Losone</t>
  </si>
  <si>
    <t>Prestazione smontaggio e rimontaggio pareti in nuova posizione, isolazione fonica locale fotografie,e nuovo completazione sportello polizia al CPI Locarno</t>
  </si>
  <si>
    <t>Protex AG  Balsthal</t>
  </si>
  <si>
    <t>DLT-SSUS Fornitura abiti da lavoro test</t>
  </si>
  <si>
    <t>Ranzoni Moto SA  Locarno</t>
  </si>
  <si>
    <t>PolCom - manutenzione motoveicoli</t>
  </si>
  <si>
    <t>Regazzi Schermature Solari SA  Gordola</t>
  </si>
  <si>
    <t>Protezioni solari - Manutenzione stabili comunali diversi</t>
  </si>
  <si>
    <t>Regent Beleuchtungsk AG  Basel</t>
  </si>
  <si>
    <t>02.05 SI San Francesco aula 2 - 02.06 SI Saleggi aula 2 - 02.07 SI Solduno aula 1 - fornitura corpi illuminanti</t>
  </si>
  <si>
    <t>01-03 CPI Locarno - Fornitura corpi illuminanti soffitti entrate sud e nord p.t., camminamento facciata est p.t.</t>
  </si>
  <si>
    <t>Responsiva sagl  Losone</t>
  </si>
  <si>
    <t>06-02 ampliamento e risanamento Cimitero S. Maria in Selva - sviluppo applicazione web per la ricerca dei defunti</t>
  </si>
  <si>
    <t>Rigozzi Engineering SA  Giubiasco</t>
  </si>
  <si>
    <t>05-01 Istituto Casa Anziani S. Carlo - Problematica Legionella - Mandato per progetto, appalti ed esecuzione</t>
  </si>
  <si>
    <t>Rizzi Pittura Sagl  Losone</t>
  </si>
  <si>
    <t>PolCom - Segnaletica orizzontale</t>
  </si>
  <si>
    <t>Roadart Ticino Sagl  Cugnasco-Gerra</t>
  </si>
  <si>
    <t>PolCom - Acquisto installazioni luminose e segnaletica verticale biennio 2019-2020</t>
  </si>
  <si>
    <t>Rossi Franco SA  Locarno</t>
  </si>
  <si>
    <t>ST-DUI-SGC Zona 30 Campagna - opere di pavimentazione stradale</t>
  </si>
  <si>
    <t>RPRINT SA  Locarno</t>
  </si>
  <si>
    <t>Piano di Mobilità Scolastica - Aggiornamento cartina percorsi casa-scuola 2020</t>
  </si>
  <si>
    <t>RS Recupero Materiali SA  Bironico</t>
  </si>
  <si>
    <t>Servizio azionamento presse e raccolta carta 2019 - 2020 - 2021 (prolungo)</t>
  </si>
  <si>
    <t>Raccolta e sistemazione vetro</t>
  </si>
  <si>
    <t>Rupf + Co. AG  Glattbrugg</t>
  </si>
  <si>
    <t>Fornitura pittura campi da calcio</t>
  </si>
  <si>
    <t>Salvioni arti grafiche  Bellinzona</t>
  </si>
  <si>
    <t>Stampa catalogo mostra Gilbert &amp; George - Pinacoteca Casa Rusca - + stampati diversi</t>
  </si>
  <si>
    <t>Sandro Sormani SA  Magliaso</t>
  </si>
  <si>
    <t>05.01 Centro Diurno presso Istituto per anziani San Carlo - tinteggio camere e corridoi al 2 e 3 piano - Opere da pittore interne</t>
  </si>
  <si>
    <t>05.02 Centro Diurno presso istituto per Anziani San Carlo - Opere da pittore interno mensole + porte lift montaletti</t>
  </si>
  <si>
    <t>05.01 Centro Diurno presso Istituto per anziani San Carlo - tinteggio vano scale - opere da pittore interne</t>
  </si>
  <si>
    <t>02.02 SE Saleggi - Biblioteca 1 piano, aule 20,21, 22 e 23 e corridoi - opere da pittore interne</t>
  </si>
  <si>
    <t>Sanikel DGC SA  Bironico</t>
  </si>
  <si>
    <t>Pulizia stabili comunali - acquisto materiale di pulizia</t>
  </si>
  <si>
    <t>Sant'Antonio Car SA  Locarno</t>
  </si>
  <si>
    <t>Fornitura nuovo veicolo Toyota Yaris per la Sezione genio civile della DUI</t>
  </si>
  <si>
    <t>Nuovo veicolo per Sezione genio civile</t>
  </si>
  <si>
    <t>Sargenti Sergio  Quartino</t>
  </si>
  <si>
    <t>DLT-SSUS Servizio invernale sponda sinistra Piano di Magadino 2019-2020</t>
  </si>
  <si>
    <t>Schenker Storen AG  Schönenwerd</t>
  </si>
  <si>
    <t>Nuove tende della CO e servizio alle tende esistenti</t>
  </si>
  <si>
    <t>Schindler Aufzüge AG  Ebikon</t>
  </si>
  <si>
    <t>Stabili Comunali diversi - contratto di manutenzione - ascensori - periodo 01.01.2020 - 31.12.2023</t>
  </si>
  <si>
    <t>Stabili Comunali diversi - contratto di manutenzione - ascensori - materiale di consumo/riparazioni - periodo 01.01.2020 - 31.12.2023</t>
  </si>
  <si>
    <t>Schulthess Maschinen AG  Wolfhausen</t>
  </si>
  <si>
    <t>05.01 Istituto per Anziani San Carlo - 05.03 Nido dell'infanzia - contratti di manutenzione diversi - periodo 01.01.2020 - 31.12.2023</t>
  </si>
  <si>
    <t>Schweiz. Bundesbahnen SBB  Berna 65</t>
  </si>
  <si>
    <t>Acquisto 4 carte giornaliere</t>
  </si>
  <si>
    <t>Securitas SA  Lugano</t>
  </si>
  <si>
    <t>Abbonamento di manutenzione - trasmissione allarmi - periodo 2020/2023</t>
  </si>
  <si>
    <t>Stabili Comunali diversi - allacciamenti alarmNET - gestione allarmi CERTAS e pompieri Locarno - periodo 01.01.2020 - 31.12.2023</t>
  </si>
  <si>
    <t>Securiton SA  Zollikofen</t>
  </si>
  <si>
    <t>05.01 Istituto per Anziani San Carlo - 05.02 Centro Diurno - contratto di manutenzione impianto rilevazione incendio - periodo 01.01.2020 - 31.12.2023</t>
  </si>
  <si>
    <t>05.01 Istituto per Anziani San Carlo - Modernizzazione centrale rilevazione incwendio - collegamento con impianto esistente al Centro Diurno e programmazione</t>
  </si>
  <si>
    <t>SecuSuisse AG  Bubikon</t>
  </si>
  <si>
    <t>Gabinetti pubblici ristrutturati e accesso parchi gioco - piano chiavi Kaba star SZ8661</t>
  </si>
  <si>
    <t>Segnaletica Mordasini SA  Giubiasco</t>
  </si>
  <si>
    <t>ST-DUI-SGC Zona 30 Campagnia - Segnaletica orizzontale</t>
  </si>
  <si>
    <t>Sergio Cattaneo Architetti SA  Bellinzona</t>
  </si>
  <si>
    <t>06.01 Collegiata Sant Antonio Abate - Piazza Sant Antonio - onorario per le indagini preliminari - panificazione strategica, conoscenza del monumento e proposte intervento - MM106</t>
  </si>
  <si>
    <t>Serigrafia Atelier 3 SA  Locarno</t>
  </si>
  <si>
    <t>Stampati diversi per mostra Gilbert &amp; George - Museo Casa Rusca - Locarno</t>
  </si>
  <si>
    <t>Stampati diversi per esposizione Museo Casorella - Locarno</t>
  </si>
  <si>
    <t>SES Collaudi Sagl  Biasca</t>
  </si>
  <si>
    <t>Stabili Comunali - Controllo periodico impianti elettrici secondo ordinanze Federali - RaSi</t>
  </si>
  <si>
    <t>Sharp Electronics (Schweiz) AG  Rüschlikon</t>
  </si>
  <si>
    <t>Materiale di cancelleria e stampati - Contratto di manutenzione</t>
  </si>
  <si>
    <t>Conguaglio annuale (2019-2020) manutenzione stampanti</t>
  </si>
  <si>
    <t>Sostituzione 4 stampanti</t>
  </si>
  <si>
    <t>Siemens Schweiz AG  Zürich</t>
  </si>
  <si>
    <t>01-11 Stabili in Piazzetta de' Capitani - Regolazione nuovo monoblocco ventilazione archivio</t>
  </si>
  <si>
    <t>Stabili Comunali diversi - contratto di prestazioni di servizio impianto di rilevazione GUARTO - periodo 01.01.2020 - 31.12.2023</t>
  </si>
  <si>
    <t>Stabili Comunali diversi - contratto manutenzione impianto rilevazione incendio sinteso - periodo 01.01.2020 - 31.12.2023</t>
  </si>
  <si>
    <t>Stabili Comunali diversi - contratti manutenzione diversi impianti - periodo 01.01.2020 - 31.12.2023</t>
  </si>
  <si>
    <t>Stabili Comunali diversi - contratto di prestazioni di servizio impianto di rilevazione GUARTO - riparazioni e materiale - periodo 01.01.2020 - 31.12.2023</t>
  </si>
  <si>
    <t>01 01 Palazzo marcacci - Piazza Grande 18 - aggiornamento impianto rilevazione incendio e teletrasmissione</t>
  </si>
  <si>
    <t>03.01 Casorella - 03.02 Castello Visconteo - contratto di servizio ADV MOD - impianto rilevazione inter GUARTO CS9 - periodo 01.01.2020 - 31.12.2023</t>
  </si>
  <si>
    <t>03.04 Palazzo Morettini - Biblioteca cantonale Locarno</t>
  </si>
  <si>
    <t>01-03 CPI - Interventi diversi di di rinnovo 2° e 3° piano - Apparecchi di comando MRS reg. termoventilatori</t>
  </si>
  <si>
    <t>Ripresa guasto generale e richieste impianto visonic</t>
  </si>
  <si>
    <t>Signal AG  Büren an der Aare</t>
  </si>
  <si>
    <t>PolCom - manutenzione ed installazioni tecniche</t>
  </si>
  <si>
    <t>Silvano Pozzi SA  Balerna</t>
  </si>
  <si>
    <t>01.11 Stabili De piazzetta Capitani - contratto di manutenzione e servizio impianto di condizionamento e ventilazione, e mobiletti ventilconvettori uffici periodo 01.01.2020 al 31.12.2023</t>
  </si>
  <si>
    <t>Sitisa SA  Bellinzona</t>
  </si>
  <si>
    <t>Fornitura e distribuzione dei sacchi ufficiali dei rifiuti urbani 2019 - 2020</t>
  </si>
  <si>
    <t>SM Ingegneria Sagl  Locarno</t>
  </si>
  <si>
    <t>02.02 SE Solduno - Analisi preliminari per bando di concorso, perizia statica sulle strutture esistenti</t>
  </si>
  <si>
    <t>Società Gen. d'affissioni  Lugano 4 Caselle</t>
  </si>
  <si>
    <t>Pubblicità esposizioni Servizi culturali su autobus FART</t>
  </si>
  <si>
    <t>S.O.S. Taglio Alberi Sagl Pasinelli Ena Solduno</t>
  </si>
  <si>
    <t>Taglio alberi e manutenzione parchi giardini, fornitura cippato</t>
  </si>
  <si>
    <t>DUI - SPEP - Taglio piante strada Brè</t>
  </si>
  <si>
    <t>SPAZIOACKERMANN SA  Locarno</t>
  </si>
  <si>
    <t>04.09 Palexpo - Via alla Peschiera - Locarno sala multiuso 1 piano</t>
  </si>
  <si>
    <t>SPED - Studio progettazioni  Locarno</t>
  </si>
  <si>
    <t>01-03 CPI - Onorario progettazione elettrica - risanamento impianti 3° piano</t>
  </si>
  <si>
    <t>01-03 CPI - Onorario progettazione elettrica - risanamento impianti 2° piano</t>
  </si>
  <si>
    <t>01-03 CPI - Onorario progettazione elettrica - nuova CO polcom 2° piano</t>
  </si>
  <si>
    <t>Stelex Software Sagl  Maggia</t>
  </si>
  <si>
    <t>Sviluppo esperienza interattiva per Castello Visconteo</t>
  </si>
  <si>
    <t>Stiftung idée sport  Berna</t>
  </si>
  <si>
    <t>DLT-Servizi sportivi e tempo libero Idée Sport, Contributo fase gestione 2020/2021 OpenSunday</t>
  </si>
  <si>
    <t>Studio Avv Borradori-Vignolini  Locarno</t>
  </si>
  <si>
    <t>Ricorso assegnazione imposta alla fonte alla Camera di diritto tributario del Tribunale d'appello</t>
  </si>
  <si>
    <t>Studio B Image SA  Giubiasco</t>
  </si>
  <si>
    <t>Decorazioni ecopunti e adesivi</t>
  </si>
  <si>
    <t>Stabili comunali, Schermature plexiglas, pannelli protettivi plexiglas e adesivi tenersi a distanza COVID 19</t>
  </si>
  <si>
    <t>Studio Canevascini &amp; Corecco Lugano</t>
  </si>
  <si>
    <t>Mandato di coordinatore del concorso per la istemazione di Largo Zorzi e Piazza Grande</t>
  </si>
  <si>
    <t>Coordinatore concorso Spazi pubblici - fasi 2.3 e 2.4</t>
  </si>
  <si>
    <t>Concorso spazi pubblici - Verificatore costi progetti</t>
  </si>
  <si>
    <t>Studio di geologia dr. P. Ammann SA Losone</t>
  </si>
  <si>
    <t>SL - Nuovo impianto di irrigazione parco delle Camelie e bagno pubblico - Studio idrogeologico per nuovo pozzo di captazione ad uso irriguo</t>
  </si>
  <si>
    <t>02.02 SE Solduno - Analisi preliminari per bando di concorso, perizia geologica sui mappali n°4850 e 4851 RFD di Locarno</t>
  </si>
  <si>
    <t>ST-DUI-SGC Riale Arbivecchio-Prestazioni di servizio per allestimento carta dei pericoli a 2 scenari</t>
  </si>
  <si>
    <t>02-07 SI Saleggi - Ampliamento SI Saleggi con due sezioni</t>
  </si>
  <si>
    <t>Studio d'ingegneria  Lugano</t>
  </si>
  <si>
    <t>01-11 Stabili in Piazzetta De' Capitani - Mandato progetto risanamento impianto V/C - fasi da 3.31 a 5.53</t>
  </si>
  <si>
    <t>Studio d'ingegneria  Sorengo</t>
  </si>
  <si>
    <t>06.01 Collegiata Sant Antonio Abate - onorario per il rilievo tridimensionale, interno ed esterno dell'edificio sacro</t>
  </si>
  <si>
    <t>Studio d'ingegneria Francesco Allievi SA  Ascona</t>
  </si>
  <si>
    <t>ST-DUI-SGC Zona 30 Saleggi Rusca Mandato di progettazione</t>
  </si>
  <si>
    <t>Progetto di estensione Zona30 Solduno-Ovest</t>
  </si>
  <si>
    <t>20.03 Autosilo Locarno Monti - Allestimento perizia traffico e verifiche accessi.</t>
  </si>
  <si>
    <t>Studio legale  Milano</t>
  </si>
  <si>
    <t>Consulenza contenzioso A. Schwarz per collezione Jean Arp</t>
  </si>
  <si>
    <t>Studio Legale Avv. Cereghetti Claudio Lugano</t>
  </si>
  <si>
    <t>3° acconto procedure Delta resort</t>
  </si>
  <si>
    <t>Park Hotel Delta (trasmissione documenti, verifiche utilizzazione PPP, ecc.), acconto</t>
  </si>
  <si>
    <t>Delta Resort - divieto d'uso appartamento</t>
  </si>
  <si>
    <t>Studio Protec SA Progettazioni e Tecnologie Impianti Idrotermoclimatici Ascona</t>
  </si>
  <si>
    <t>03-04 Palzzo Morettini - Biblioteca Cantonale Locarno - Onorario per le Fasi 31 e 32 - prestazioni da ingenere RVCS</t>
  </si>
  <si>
    <t>03.04 Palazzo Morettini - Biblioteca Cantonale Locarno ammodernamento impianto esistente onorario da ingegnere RVCS - fasi 41, 42, 52, 53 messa in esercizio e liquidazione</t>
  </si>
  <si>
    <t>03.04 Palazzo Morettini - biblioteca Cantonale Locarno - ammodernamento impianto di riscaldamento e ventilazione - onorario da ingegnere RVCS - fase 1 e 2</t>
  </si>
  <si>
    <t>Studio we architetti Sagl  Lugano</t>
  </si>
  <si>
    <t>Consulenza architettonica variante PR Riva lago</t>
  </si>
  <si>
    <t>Studioenergia Sagl  Avegno</t>
  </si>
  <si>
    <t>Consulenza per ri-certificazione Città dell'energia 2020</t>
  </si>
  <si>
    <t>Suini Piero  Locarno</t>
  </si>
  <si>
    <t>Nido dell'infanzia - generi laimentari e consumo</t>
  </si>
  <si>
    <t>Supsi  Manno</t>
  </si>
  <si>
    <t>Formazione protezione dei dati e trasparenza</t>
  </si>
  <si>
    <t>Swiss FinTech AG  Pfäffikon</t>
  </si>
  <si>
    <t>Commissione per offerta prestito CHF 30 mio portale "Loanboox"</t>
  </si>
  <si>
    <t>Swiss Safety Center AG  Wallisellen</t>
  </si>
  <si>
    <t>05.01 Istituto per Anziani San carlo - via in Selva 22 - Locarno - contratto di prestazioni di servizio - periodo 01.01.2020 - 31.12.2023</t>
  </si>
  <si>
    <t>Swisscom (Svizzera) SA  Berna</t>
  </si>
  <si>
    <t>Tasse telefoniche - Abbonamenti e comunicazioni</t>
  </si>
  <si>
    <t>swisspro Solutions AG  Urdorf</t>
  </si>
  <si>
    <t>Nuovo contratto manutenzione unificato per telefonia</t>
  </si>
  <si>
    <t>Licenze telefoni fissi e cordless</t>
  </si>
  <si>
    <t>Nuovi server rindondati per telefonia</t>
  </si>
  <si>
    <t>Techno Frigo Sagl  Contone</t>
  </si>
  <si>
    <t>Stabili Comunali diversi - contratti di servizio per clima e abbattitore Codline, frigorifero e congelatore periodo 01.01.2020 - 31.12.2023</t>
  </si>
  <si>
    <t>TECNOPROGETTI SA  Camorino</t>
  </si>
  <si>
    <t>01-03 CPI - Onorario ing. RVCS - Risanamento imp. RVC 3° piano</t>
  </si>
  <si>
    <t>01-03 CPI - Onorario ing. RVCS - Risanamento imp. RVC 2° piano</t>
  </si>
  <si>
    <t>TELEenergia S.A.  Grancia</t>
  </si>
  <si>
    <t>Diversi stabili Comunali - contratto di servizio TELEGESTIONE - periodo 01.01.2020 - 31.12.2023</t>
  </si>
  <si>
    <t>Teleferica Service SA  Acquarossa</t>
  </si>
  <si>
    <t>05.04 Colonia vandoni - contratto di manutenzione teleferica - periodo 01.01.2020 - 31.12.2023</t>
  </si>
  <si>
    <t>Tera SA  Balerna</t>
  </si>
  <si>
    <t>Fornitura vasi e croci per Cimiteri</t>
  </si>
  <si>
    <t>TERTIANUM AG  Zurigo</t>
  </si>
  <si>
    <t>Accordo per presa a carico temporanea ospiti San Carlo</t>
  </si>
  <si>
    <t>Soggiorno presso la Residenza al Lido - Ospiti Centro Diurno San Carlo 2 e 3 piano - periodo  ottobre 2019 Gennaio 2020 -  prestazioni varie per ripristino struttura</t>
  </si>
  <si>
    <t>Terzi Gianni  Golino</t>
  </si>
  <si>
    <t>Servizio taglio alberi e manutenzione - Parchi e giardini</t>
  </si>
  <si>
    <t>TGE telegestione SA  Grancia</t>
  </si>
  <si>
    <t>Diversi stabili comunali - contratto di servizio TELEGESTIONE - periodo 01.01.2020 - 31.12.2023</t>
  </si>
  <si>
    <t>Thermonova SA  Rivera</t>
  </si>
  <si>
    <t>08.09 Casa San Francesco (Teatro Paravento) - contartto di manutenzione impianti termoclimatici - termopompa/reversibile - periodo 01.01.2020 - 31.12.023</t>
  </si>
  <si>
    <t>TI-Care SA  Lugano</t>
  </si>
  <si>
    <t>Istituto San Carlo - cartella infermieristica licenza,canone di manutenzione</t>
  </si>
  <si>
    <t>TIPESCA SA  Sigirino</t>
  </si>
  <si>
    <t>Scuola infanzia - generi alimentari - 1.01.2019 - 31.12.2020</t>
  </si>
  <si>
    <t>Tipografia Verbano Sagl  Locarno</t>
  </si>
  <si>
    <t>Materiale di cancelleria e stampati - Fornitura degli stampati periodo 01.07.2019 - 30.06.2021</t>
  </si>
  <si>
    <t>Materiale e schede per elezioni comunali</t>
  </si>
  <si>
    <t>Tognetti Auto SA  Gordola</t>
  </si>
  <si>
    <t>PolCom - Servizio veicoli e attrezzature tecniche</t>
  </si>
  <si>
    <t>PolCom - acquisto veicolo civile d'occasione</t>
  </si>
  <si>
    <t>Toschini Lucien  Losone</t>
  </si>
  <si>
    <t>05.01 Istituto SanCarlo - contratto manutenzione no. 2019.19 - 05.05 Parco Robinson - contratto di manutenzione no.2019.09 - periodo 01.01.2020 - 31.12.2023</t>
  </si>
  <si>
    <t>Treichler-Mazzuchelli SA  Locarno</t>
  </si>
  <si>
    <t>Opere in legno e linoleum - Manutenzione stabili comunali diversi</t>
  </si>
  <si>
    <t>08.06 Prefabbricato Via delle Aziende - Locarno - sostituzione sottostruttura e pavimento PVC</t>
  </si>
  <si>
    <t>Tsolutions SA  Montagnola</t>
  </si>
  <si>
    <t>Stabili Comunali diversi - contratto di servizio via web per gestione cisterne olio combustibile - periodo 01.01.2020 - 31.12.2023</t>
  </si>
  <si>
    <t>Stabili Comunali diversi - sostituzione centraline WEB OIL MANAGEMENT trasmissione con tecnologia LoRA</t>
  </si>
  <si>
    <t>TUS CI Telecomunicazione e Sicurezza Volketswil</t>
  </si>
  <si>
    <t>Stabili Comunali diversi - contratto d'abbonamento trasmissione d'allarme alarmaNET - periodo 01.01.2020 - 31.12.203</t>
  </si>
  <si>
    <t>Tyco Integrated Fire &amp; Security (Schweiz) AG  Pfäffikon</t>
  </si>
  <si>
    <t>Stabili Comunali diversi - contratto di manutenzione impianti rilevazione incendio e spegnimento sprinkler periodo 01.01.2020 - 31.12.2023</t>
  </si>
  <si>
    <t>01.11 Stabili in Piazzetta De Capitani - ammodernamento impianto rilevazione incendio</t>
  </si>
  <si>
    <t>Stabili Comunali (Palazzo Marcacci, CPI, San Carlo, Nido dell'infanzia, Se Solduno, Piazzetta De Capitani, Casorella Casa Rusca, CTL) sost. impianto controllo accessi inv. 2020 - 2021</t>
  </si>
  <si>
    <t>Unipress Lavanderia Industriale SA  Agno</t>
  </si>
  <si>
    <t>Istituto San Carlo - servizio noleggio e lavaggio biancheria</t>
  </si>
  <si>
    <t>UNIQA OESTERREICH VERSICHERUNG AG  Zurigo</t>
  </si>
  <si>
    <t>Copertura assicurativa arte per le collezioni di proprietà della Città</t>
  </si>
  <si>
    <t>UPC Schweiz GmbH  Zurigo</t>
  </si>
  <si>
    <t>Istituto San Carlo - Tasse telefoniche</t>
  </si>
  <si>
    <t>urbass fgm di  Manno</t>
  </si>
  <si>
    <t>Variante PR-SE4 Comparto Gas-macello</t>
  </si>
  <si>
    <t>PALoc4 IN7.1 riqualifica urbanistica fronti stradali via Balestra</t>
  </si>
  <si>
    <t>PALoc4 TIM21.1.2 Pmax per riqualifica multimodale asse urbano via Balestra</t>
  </si>
  <si>
    <t>Studio urbanistico per comparto 5 Vie</t>
  </si>
  <si>
    <t>Valchisa SA  Riazzino</t>
  </si>
  <si>
    <t>ST-DUI-SGC Relining specialistico canalizzazioni Via Vallemaggia/Capuccini e pulizia pompe</t>
  </si>
  <si>
    <t>05.01 Istituto per Anziani San Carlo - contratto di manutenzione - periodo 01.01.2020 - 31.12.2023</t>
  </si>
  <si>
    <t>Valsecchi Marmi e Graniti SA  Locarno</t>
  </si>
  <si>
    <t>06-02 Cimitero Santa Maria in Selva - Locarno Realizzazione nuove cellette cinerarie fornitura - opere in pietra naturale</t>
  </si>
  <si>
    <t>Vaterlaus Schweisstechnik AG  Otelfingen</t>
  </si>
  <si>
    <t>DLT-SSUS Fornitura saldatrice per officina e pezzi</t>
  </si>
  <si>
    <t>Vetreria Beffa SA  Losone</t>
  </si>
  <si>
    <t>06.02 Ampliamento e risanamento Cimitero S. Maria in Selva - risanamento locale custode - opere da vetraio</t>
  </si>
  <si>
    <t>Vitogaz Switzerland AG  Cornaux</t>
  </si>
  <si>
    <t>Fornitura GPL - Stadio Lido, SI Solduno, cucina Istituto Anziani s.Carlo - 2020</t>
  </si>
  <si>
    <t>Stabili Comunali diversi - contratto di manutenzione e affitto serbatoi - periodo 01.01.2020 - 31.12.2023</t>
  </si>
  <si>
    <t>Volvo Group (Schweiz) AG  Dällikon</t>
  </si>
  <si>
    <t>Riparazione autocarro  Volvo FM410 3 assi</t>
  </si>
  <si>
    <t>Walser Schweiz AG  Tagelswangen</t>
  </si>
  <si>
    <t>Fornitura pezzi di ricambio per gru idraulica VOLVO (3 assi) n° 2</t>
  </si>
  <si>
    <t>Weita AG  Aesch</t>
  </si>
  <si>
    <t>Istituto San Carlo - materiale di consumo</t>
  </si>
  <si>
    <t>Winteler &amp; Co SA  Giubiasco</t>
  </si>
  <si>
    <t>PolCom - acquisto veicolo di pattuglia</t>
  </si>
  <si>
    <t>Wyss Samen und Pflanzen AG  Zuchwil</t>
  </si>
  <si>
    <t>7networks Sagl  Gravesano</t>
  </si>
  <si>
    <t>Acquisto licenze software di backup Veeam</t>
  </si>
  <si>
    <t>Istituto San Carlo - impianto WiFi</t>
  </si>
  <si>
    <t>Nuove antenne per WiFi comunale interno (per allinearsi al nuovo sistema del S. Carlo)</t>
  </si>
  <si>
    <t>Canone annuale abbonamento annuale firewall e antivirus</t>
  </si>
  <si>
    <t>Contratto annuale antivirus Sophos EndUser Protection e Sharepoint</t>
  </si>
  <si>
    <t>Licenze SQL Server, SQL User CAL e Windows Server 2019 User CAL</t>
  </si>
  <si>
    <t>Data chiusura</t>
  </si>
  <si>
    <t>02.07 SI Saleggi;  05.01 Istituto San carlo; 20.01 Autosilo Parking Centro - contratto di manutenzione pulizia canalizzazioni e separatore grassi - periodo 01.01.2020 - 31.12.2023</t>
  </si>
  <si>
    <t>Elenco delle commesse pubbliche sopra i 5000 franchi per l'anno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</si>
</sst>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 wrapText="1"/>
    </xf>
    <xf numFmtId="15" fontId="19" fillId="0" borderId="0" xfId="0" applyNumberFormat="1" applyFont="1" applyAlignment="1">
      <alignment vertical="center" wrapText="1"/>
    </xf>
    <xf numFmtId="4" fontId="19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0" xfId="0" applyFont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3"/>
  <sheetViews>
    <sheetView tabSelected="1" workbookViewId="0">
      <selection sqref="A1:L1"/>
    </sheetView>
  </sheetViews>
  <sheetFormatPr defaultRowHeight="15" x14ac:dyDescent="0.25"/>
  <cols>
    <col min="1" max="1" width="55.5703125" customWidth="1"/>
    <col min="2" max="2" width="104.85546875" customWidth="1"/>
    <col min="3" max="3" width="19.42578125" bestFit="1" customWidth="1"/>
    <col min="4" max="4" width="19.140625" bestFit="1" customWidth="1"/>
    <col min="5" max="5" width="20.5703125" bestFit="1" customWidth="1"/>
    <col min="6" max="6" width="15.140625" bestFit="1" customWidth="1"/>
    <col min="7" max="7" width="20.5703125" bestFit="1" customWidth="1"/>
    <col min="8" max="8" width="12" bestFit="1" customWidth="1"/>
    <col min="9" max="9" width="10.7109375" bestFit="1" customWidth="1"/>
    <col min="10" max="10" width="36.85546875" bestFit="1" customWidth="1"/>
    <col min="11" max="11" width="19" bestFit="1" customWidth="1"/>
    <col min="12" max="12" width="24" bestFit="1" customWidth="1"/>
    <col min="13" max="13" width="9" bestFit="1" customWidth="1"/>
  </cols>
  <sheetData>
    <row r="1" spans="1:12" ht="26.25" x14ac:dyDescent="0.4">
      <c r="A1" s="7" t="s">
        <v>844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24" customHeight="1" x14ac:dyDescent="0.25">
      <c r="A2" s="1" t="s">
        <v>0</v>
      </c>
      <c r="B2" s="1" t="s">
        <v>1</v>
      </c>
      <c r="C2" s="1" t="s">
        <v>2</v>
      </c>
      <c r="D2" s="1" t="s">
        <v>842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1:12" s="6" customFormat="1" ht="36" customHeight="1" x14ac:dyDescent="0.25">
      <c r="A3" s="3" t="s">
        <v>11</v>
      </c>
      <c r="B3" s="3" t="s">
        <v>12</v>
      </c>
      <c r="C3" s="4">
        <v>43831</v>
      </c>
      <c r="D3" s="3"/>
      <c r="E3" s="3" t="str">
        <f>""</f>
        <v/>
      </c>
      <c r="F3" s="3" t="s">
        <v>13</v>
      </c>
      <c r="G3" s="3" t="s">
        <v>14</v>
      </c>
      <c r="H3" s="3" t="s">
        <v>15</v>
      </c>
      <c r="I3" s="4">
        <v>43831</v>
      </c>
      <c r="J3" s="5">
        <v>5335.5</v>
      </c>
      <c r="K3" s="3"/>
      <c r="L3" s="5">
        <v>1338.2</v>
      </c>
    </row>
    <row r="4" spans="1:12" s="6" customFormat="1" ht="36" customHeight="1" x14ac:dyDescent="0.25">
      <c r="A4" s="3" t="s">
        <v>11</v>
      </c>
      <c r="B4" s="3" t="s">
        <v>16</v>
      </c>
      <c r="C4" s="4">
        <v>44130</v>
      </c>
      <c r="D4" s="3"/>
      <c r="E4" s="3" t="str">
        <f>""</f>
        <v/>
      </c>
      <c r="F4" s="3" t="s">
        <v>13</v>
      </c>
      <c r="G4" s="3" t="s">
        <v>14</v>
      </c>
      <c r="H4" s="3" t="s">
        <v>17</v>
      </c>
      <c r="I4" s="4">
        <v>44130</v>
      </c>
      <c r="J4" s="5">
        <v>8082.25</v>
      </c>
      <c r="K4" s="3"/>
      <c r="L4" s="5">
        <v>9067.25</v>
      </c>
    </row>
    <row r="5" spans="1:12" s="6" customFormat="1" ht="36" customHeight="1" x14ac:dyDescent="0.25">
      <c r="A5" s="3" t="s">
        <v>11</v>
      </c>
      <c r="B5" s="3" t="s">
        <v>18</v>
      </c>
      <c r="C5" s="4">
        <v>44144</v>
      </c>
      <c r="D5" s="3"/>
      <c r="E5" s="3" t="str">
        <f>""</f>
        <v/>
      </c>
      <c r="F5" s="3" t="s">
        <v>13</v>
      </c>
      <c r="G5" s="3" t="s">
        <v>19</v>
      </c>
      <c r="H5" s="3" t="s">
        <v>20</v>
      </c>
      <c r="I5" s="4">
        <v>44144</v>
      </c>
      <c r="J5" s="5">
        <v>8266.25</v>
      </c>
      <c r="K5" s="3"/>
      <c r="L5" s="5">
        <v>8902.75</v>
      </c>
    </row>
    <row r="6" spans="1:12" s="6" customFormat="1" ht="36" customHeight="1" x14ac:dyDescent="0.25">
      <c r="A6" s="3" t="s">
        <v>21</v>
      </c>
      <c r="B6" s="3" t="s">
        <v>22</v>
      </c>
      <c r="C6" s="4">
        <v>43780</v>
      </c>
      <c r="D6" s="3"/>
      <c r="E6" s="3" t="str">
        <f>"7689"</f>
        <v>7689</v>
      </c>
      <c r="F6" s="3" t="s">
        <v>13</v>
      </c>
      <c r="G6" s="3" t="s">
        <v>23</v>
      </c>
      <c r="H6" s="3" t="s">
        <v>15</v>
      </c>
      <c r="I6" s="4">
        <v>43780</v>
      </c>
      <c r="J6" s="5">
        <v>13927.6</v>
      </c>
      <c r="K6" s="4">
        <v>43550</v>
      </c>
      <c r="L6" s="5">
        <v>15000</v>
      </c>
    </row>
    <row r="7" spans="1:12" s="6" customFormat="1" ht="36" customHeight="1" x14ac:dyDescent="0.25">
      <c r="A7" s="3" t="s">
        <v>24</v>
      </c>
      <c r="B7" s="3" t="s">
        <v>25</v>
      </c>
      <c r="C7" s="4">
        <v>43430</v>
      </c>
      <c r="D7" s="3"/>
      <c r="E7" s="3" t="str">
        <f>"6581"</f>
        <v>6581</v>
      </c>
      <c r="F7" s="3" t="s">
        <v>13</v>
      </c>
      <c r="G7" s="3" t="s">
        <v>23</v>
      </c>
      <c r="H7" s="3" t="s">
        <v>15</v>
      </c>
      <c r="I7" s="4">
        <v>43430</v>
      </c>
      <c r="J7" s="5">
        <v>20800</v>
      </c>
      <c r="K7" s="4">
        <v>43382</v>
      </c>
      <c r="L7" s="5">
        <v>7539</v>
      </c>
    </row>
    <row r="8" spans="1:12" s="6" customFormat="1" ht="36" customHeight="1" x14ac:dyDescent="0.25">
      <c r="A8" s="3" t="s">
        <v>26</v>
      </c>
      <c r="B8" s="3" t="s">
        <v>27</v>
      </c>
      <c r="C8" s="4">
        <v>43831</v>
      </c>
      <c r="D8" s="3"/>
      <c r="E8" s="3" t="str">
        <f>""</f>
        <v/>
      </c>
      <c r="F8" s="3" t="s">
        <v>13</v>
      </c>
      <c r="G8" s="3" t="s">
        <v>14</v>
      </c>
      <c r="H8" s="3" t="s">
        <v>15</v>
      </c>
      <c r="I8" s="4">
        <v>43831</v>
      </c>
      <c r="J8" s="5"/>
      <c r="K8" s="3"/>
      <c r="L8" s="5">
        <v>7145.65</v>
      </c>
    </row>
    <row r="9" spans="1:12" s="6" customFormat="1" ht="36" customHeight="1" x14ac:dyDescent="0.25">
      <c r="A9" s="3" t="s">
        <v>28</v>
      </c>
      <c r="B9" s="3" t="s">
        <v>29</v>
      </c>
      <c r="C9" s="4">
        <v>43811</v>
      </c>
      <c r="D9" s="3"/>
      <c r="E9" s="3" t="str">
        <f>"9410"</f>
        <v>9410</v>
      </c>
      <c r="F9" s="3" t="s">
        <v>30</v>
      </c>
      <c r="G9" s="3" t="s">
        <v>31</v>
      </c>
      <c r="H9" s="3" t="s">
        <v>15</v>
      </c>
      <c r="I9" s="4">
        <v>43811</v>
      </c>
      <c r="J9" s="5">
        <v>86800.95</v>
      </c>
      <c r="K9" s="4">
        <v>43809</v>
      </c>
      <c r="L9" s="5">
        <v>86325.65</v>
      </c>
    </row>
    <row r="10" spans="1:12" s="6" customFormat="1" ht="36" customHeight="1" x14ac:dyDescent="0.25">
      <c r="A10" s="3" t="s">
        <v>28</v>
      </c>
      <c r="B10" s="3" t="s">
        <v>32</v>
      </c>
      <c r="C10" s="4">
        <v>43958</v>
      </c>
      <c r="D10" s="3"/>
      <c r="E10" s="3" t="str">
        <f>""</f>
        <v/>
      </c>
      <c r="F10" s="3" t="s">
        <v>13</v>
      </c>
      <c r="G10" s="3" t="s">
        <v>14</v>
      </c>
      <c r="H10" s="3" t="s">
        <v>15</v>
      </c>
      <c r="I10" s="4">
        <v>43958</v>
      </c>
      <c r="J10" s="5">
        <v>8400</v>
      </c>
      <c r="K10" s="3"/>
      <c r="L10" s="5">
        <v>9046.7999999999993</v>
      </c>
    </row>
    <row r="11" spans="1:12" s="6" customFormat="1" ht="36" customHeight="1" x14ac:dyDescent="0.25">
      <c r="A11" s="3" t="s">
        <v>33</v>
      </c>
      <c r="B11" s="3" t="s">
        <v>34</v>
      </c>
      <c r="C11" s="4">
        <v>43831</v>
      </c>
      <c r="D11" s="3"/>
      <c r="E11" s="3" t="str">
        <f>""</f>
        <v/>
      </c>
      <c r="F11" s="3" t="s">
        <v>13</v>
      </c>
      <c r="G11" s="3" t="s">
        <v>14</v>
      </c>
      <c r="H11" s="3" t="s">
        <v>15</v>
      </c>
      <c r="I11" s="4">
        <v>43831</v>
      </c>
      <c r="J11" s="5"/>
      <c r="K11" s="3"/>
      <c r="L11" s="5">
        <v>25972.85</v>
      </c>
    </row>
    <row r="12" spans="1:12" s="6" customFormat="1" ht="36" customHeight="1" x14ac:dyDescent="0.25">
      <c r="A12" s="3" t="s">
        <v>35</v>
      </c>
      <c r="B12" s="3" t="s">
        <v>36</v>
      </c>
      <c r="C12" s="4">
        <v>43831</v>
      </c>
      <c r="D12" s="3"/>
      <c r="E12" s="3" t="str">
        <f>""</f>
        <v/>
      </c>
      <c r="F12" s="3" t="s">
        <v>13</v>
      </c>
      <c r="G12" s="3" t="s">
        <v>14</v>
      </c>
      <c r="H12" s="3" t="s">
        <v>37</v>
      </c>
      <c r="I12" s="4">
        <v>43831</v>
      </c>
      <c r="J12" s="5"/>
      <c r="K12" s="3"/>
      <c r="L12" s="5">
        <v>9086.5499999999993</v>
      </c>
    </row>
    <row r="13" spans="1:12" s="6" customFormat="1" ht="36" customHeight="1" x14ac:dyDescent="0.25">
      <c r="A13" s="3" t="s">
        <v>38</v>
      </c>
      <c r="B13" s="3" t="s">
        <v>39</v>
      </c>
      <c r="C13" s="4">
        <v>43955</v>
      </c>
      <c r="D13" s="3"/>
      <c r="E13" s="3" t="str">
        <f>"10100"</f>
        <v>10100</v>
      </c>
      <c r="F13" s="3" t="s">
        <v>13</v>
      </c>
      <c r="G13" s="3" t="s">
        <v>14</v>
      </c>
      <c r="H13" s="3" t="s">
        <v>17</v>
      </c>
      <c r="I13" s="4">
        <v>43955</v>
      </c>
      <c r="J13" s="5">
        <v>26670</v>
      </c>
      <c r="K13" s="4">
        <v>43949</v>
      </c>
      <c r="L13" s="5">
        <v>29962.15</v>
      </c>
    </row>
    <row r="14" spans="1:12" s="6" customFormat="1" ht="36" customHeight="1" x14ac:dyDescent="0.25">
      <c r="A14" s="3" t="s">
        <v>40</v>
      </c>
      <c r="B14" s="3" t="s">
        <v>41</v>
      </c>
      <c r="C14" s="4">
        <v>43831</v>
      </c>
      <c r="D14" s="4">
        <v>44196</v>
      </c>
      <c r="E14" s="3" t="str">
        <f>""</f>
        <v/>
      </c>
      <c r="F14" s="3" t="s">
        <v>13</v>
      </c>
      <c r="G14" s="3" t="s">
        <v>14</v>
      </c>
      <c r="H14" s="3" t="s">
        <v>37</v>
      </c>
      <c r="I14" s="4">
        <v>43831</v>
      </c>
      <c r="J14" s="5"/>
      <c r="K14" s="3"/>
      <c r="L14" s="5">
        <v>22680.85</v>
      </c>
    </row>
    <row r="15" spans="1:12" s="6" customFormat="1" ht="36" customHeight="1" x14ac:dyDescent="0.25">
      <c r="A15" s="3" t="s">
        <v>40</v>
      </c>
      <c r="B15" s="3" t="s">
        <v>42</v>
      </c>
      <c r="C15" s="4">
        <v>43831</v>
      </c>
      <c r="D15" s="3"/>
      <c r="E15" s="3" t="str">
        <f>""</f>
        <v/>
      </c>
      <c r="F15" s="3" t="s">
        <v>13</v>
      </c>
      <c r="G15" s="3" t="s">
        <v>14</v>
      </c>
      <c r="H15" s="3" t="s">
        <v>37</v>
      </c>
      <c r="I15" s="4">
        <v>43831</v>
      </c>
      <c r="J15" s="5"/>
      <c r="K15" s="3"/>
      <c r="L15" s="5">
        <v>50000</v>
      </c>
    </row>
    <row r="16" spans="1:12" s="6" customFormat="1" ht="36" customHeight="1" x14ac:dyDescent="0.25">
      <c r="A16" s="3" t="s">
        <v>40</v>
      </c>
      <c r="B16" s="3" t="s">
        <v>43</v>
      </c>
      <c r="C16" s="4">
        <v>43891</v>
      </c>
      <c r="D16" s="3"/>
      <c r="E16" s="3" t="str">
        <f>""</f>
        <v/>
      </c>
      <c r="F16" s="3" t="s">
        <v>13</v>
      </c>
      <c r="G16" s="3" t="s">
        <v>14</v>
      </c>
      <c r="H16" s="3" t="s">
        <v>37</v>
      </c>
      <c r="I16" s="4">
        <v>43891</v>
      </c>
      <c r="J16" s="5"/>
      <c r="K16" s="3"/>
      <c r="L16" s="5">
        <v>30898.85</v>
      </c>
    </row>
    <row r="17" spans="1:12" s="6" customFormat="1" ht="36" customHeight="1" x14ac:dyDescent="0.25">
      <c r="A17" s="3" t="s">
        <v>40</v>
      </c>
      <c r="B17" s="3" t="s">
        <v>44</v>
      </c>
      <c r="C17" s="4">
        <v>43922</v>
      </c>
      <c r="D17" s="3"/>
      <c r="E17" s="3" t="str">
        <f>""</f>
        <v/>
      </c>
      <c r="F17" s="3" t="s">
        <v>13</v>
      </c>
      <c r="G17" s="3" t="s">
        <v>14</v>
      </c>
      <c r="H17" s="3" t="s">
        <v>37</v>
      </c>
      <c r="I17" s="4">
        <v>43922</v>
      </c>
      <c r="J17" s="5"/>
      <c r="K17" s="3"/>
      <c r="L17" s="5">
        <v>6092.35</v>
      </c>
    </row>
    <row r="18" spans="1:12" s="6" customFormat="1" ht="36" customHeight="1" x14ac:dyDescent="0.25">
      <c r="A18" s="3" t="s">
        <v>40</v>
      </c>
      <c r="B18" s="3" t="s">
        <v>45</v>
      </c>
      <c r="C18" s="4">
        <v>44013</v>
      </c>
      <c r="D18" s="4">
        <v>44377</v>
      </c>
      <c r="E18" s="3" t="str">
        <f>""</f>
        <v/>
      </c>
      <c r="F18" s="3" t="s">
        <v>13</v>
      </c>
      <c r="G18" s="3" t="s">
        <v>14</v>
      </c>
      <c r="H18" s="3" t="s">
        <v>15</v>
      </c>
      <c r="I18" s="4">
        <v>44013</v>
      </c>
      <c r="J18" s="5"/>
      <c r="K18" s="3"/>
      <c r="L18" s="5">
        <v>10123.799999999999</v>
      </c>
    </row>
    <row r="19" spans="1:12" s="6" customFormat="1" ht="36" customHeight="1" x14ac:dyDescent="0.25">
      <c r="A19" s="3" t="s">
        <v>40</v>
      </c>
      <c r="B19" s="3" t="s">
        <v>46</v>
      </c>
      <c r="C19" s="4">
        <v>43831</v>
      </c>
      <c r="D19" s="3"/>
      <c r="E19" s="3" t="str">
        <f>""</f>
        <v/>
      </c>
      <c r="F19" s="3" t="s">
        <v>13</v>
      </c>
      <c r="G19" s="3" t="s">
        <v>14</v>
      </c>
      <c r="H19" s="3" t="s">
        <v>37</v>
      </c>
      <c r="I19" s="4">
        <v>43831</v>
      </c>
      <c r="J19" s="5">
        <v>10310</v>
      </c>
      <c r="K19" s="3"/>
      <c r="L19" s="5">
        <v>22713.95</v>
      </c>
    </row>
    <row r="20" spans="1:12" s="6" customFormat="1" ht="36" customHeight="1" x14ac:dyDescent="0.25">
      <c r="A20" s="3" t="s">
        <v>40</v>
      </c>
      <c r="B20" s="3" t="s">
        <v>47</v>
      </c>
      <c r="C20" s="4">
        <v>44105</v>
      </c>
      <c r="D20" s="3"/>
      <c r="E20" s="3" t="str">
        <f>""</f>
        <v/>
      </c>
      <c r="F20" s="3" t="s">
        <v>13</v>
      </c>
      <c r="G20" s="3" t="s">
        <v>14</v>
      </c>
      <c r="H20" s="3" t="s">
        <v>37</v>
      </c>
      <c r="I20" s="4">
        <v>44105</v>
      </c>
      <c r="J20" s="5">
        <v>9369.9</v>
      </c>
      <c r="K20" s="3"/>
      <c r="L20" s="5">
        <v>9369.9</v>
      </c>
    </row>
    <row r="21" spans="1:12" s="6" customFormat="1" ht="36" customHeight="1" x14ac:dyDescent="0.25">
      <c r="A21" s="3" t="s">
        <v>48</v>
      </c>
      <c r="B21" s="3" t="s">
        <v>49</v>
      </c>
      <c r="C21" s="4">
        <v>43466</v>
      </c>
      <c r="D21" s="3"/>
      <c r="E21" s="3" t="str">
        <f>"3720 (invece di 9354"</f>
        <v>3720 (invece di 9354</v>
      </c>
      <c r="F21" s="3" t="s">
        <v>13</v>
      </c>
      <c r="G21" s="3" t="s">
        <v>23</v>
      </c>
      <c r="H21" s="3" t="s">
        <v>15</v>
      </c>
      <c r="I21" s="4">
        <v>43466</v>
      </c>
      <c r="J21" s="5">
        <v>64000</v>
      </c>
      <c r="K21" s="4">
        <v>43802</v>
      </c>
      <c r="L21" s="5">
        <v>69021.600000000006</v>
      </c>
    </row>
    <row r="22" spans="1:12" s="6" customFormat="1" ht="36" customHeight="1" x14ac:dyDescent="0.25">
      <c r="A22" s="3" t="s">
        <v>50</v>
      </c>
      <c r="B22" s="3" t="s">
        <v>51</v>
      </c>
      <c r="C22" s="4">
        <v>43831</v>
      </c>
      <c r="D22" s="3"/>
      <c r="E22" s="3" t="str">
        <f>"9554"</f>
        <v>9554</v>
      </c>
      <c r="F22" s="3" t="s">
        <v>13</v>
      </c>
      <c r="G22" s="3" t="s">
        <v>14</v>
      </c>
      <c r="H22" s="3" t="s">
        <v>15</v>
      </c>
      <c r="I22" s="4">
        <v>43831</v>
      </c>
      <c r="J22" s="5">
        <v>18160</v>
      </c>
      <c r="K22" s="4">
        <v>43844</v>
      </c>
      <c r="L22" s="5">
        <v>0</v>
      </c>
    </row>
    <row r="23" spans="1:12" s="6" customFormat="1" ht="36" customHeight="1" x14ac:dyDescent="0.25">
      <c r="A23" s="3" t="s">
        <v>52</v>
      </c>
      <c r="B23" s="3" t="s">
        <v>53</v>
      </c>
      <c r="C23" s="4">
        <v>43831</v>
      </c>
      <c r="D23" s="3"/>
      <c r="E23" s="3" t="str">
        <f>""</f>
        <v/>
      </c>
      <c r="F23" s="3" t="s">
        <v>13</v>
      </c>
      <c r="G23" s="3" t="s">
        <v>14</v>
      </c>
      <c r="H23" s="3" t="s">
        <v>15</v>
      </c>
      <c r="I23" s="4">
        <v>43831</v>
      </c>
      <c r="J23" s="5"/>
      <c r="K23" s="3"/>
      <c r="L23" s="5">
        <v>24953.7</v>
      </c>
    </row>
    <row r="24" spans="1:12" s="6" customFormat="1" ht="36" customHeight="1" x14ac:dyDescent="0.25">
      <c r="A24" s="3" t="s">
        <v>54</v>
      </c>
      <c r="B24" s="3" t="s">
        <v>55</v>
      </c>
      <c r="C24" s="4">
        <v>43831</v>
      </c>
      <c r="D24" s="3"/>
      <c r="E24" s="3" t="str">
        <f>"9213"</f>
        <v>9213</v>
      </c>
      <c r="F24" s="3" t="s">
        <v>13</v>
      </c>
      <c r="G24" s="3" t="s">
        <v>14</v>
      </c>
      <c r="H24" s="3" t="s">
        <v>15</v>
      </c>
      <c r="I24" s="4">
        <v>43831</v>
      </c>
      <c r="J24" s="5">
        <v>35000</v>
      </c>
      <c r="K24" s="4">
        <v>43788</v>
      </c>
      <c r="L24" s="5">
        <v>35454.85</v>
      </c>
    </row>
    <row r="25" spans="1:12" s="6" customFormat="1" ht="36" customHeight="1" x14ac:dyDescent="0.25">
      <c r="A25" s="3" t="s">
        <v>54</v>
      </c>
      <c r="B25" s="3" t="s">
        <v>56</v>
      </c>
      <c r="C25" s="4">
        <v>43831</v>
      </c>
      <c r="D25" s="3"/>
      <c r="E25" s="3" t="str">
        <f>""</f>
        <v/>
      </c>
      <c r="F25" s="3" t="s">
        <v>13</v>
      </c>
      <c r="G25" s="3" t="s">
        <v>14</v>
      </c>
      <c r="H25" s="3" t="s">
        <v>15</v>
      </c>
      <c r="I25" s="4">
        <v>43831</v>
      </c>
      <c r="J25" s="5">
        <v>12000</v>
      </c>
      <c r="K25" s="3"/>
      <c r="L25" s="5">
        <v>12924</v>
      </c>
    </row>
    <row r="26" spans="1:12" s="6" customFormat="1" ht="36" customHeight="1" x14ac:dyDescent="0.25">
      <c r="A26" s="3" t="s">
        <v>57</v>
      </c>
      <c r="B26" s="3" t="s">
        <v>58</v>
      </c>
      <c r="C26" s="4">
        <v>43390</v>
      </c>
      <c r="D26" s="3"/>
      <c r="E26" s="3" t="str">
        <f>"6581"</f>
        <v>6581</v>
      </c>
      <c r="F26" s="3" t="s">
        <v>13</v>
      </c>
      <c r="G26" s="3" t="s">
        <v>23</v>
      </c>
      <c r="H26" s="3" t="s">
        <v>15</v>
      </c>
      <c r="I26" s="4">
        <v>43390</v>
      </c>
      <c r="J26" s="5">
        <v>45000</v>
      </c>
      <c r="K26" s="4">
        <v>43382</v>
      </c>
      <c r="L26" s="5">
        <v>18847.5</v>
      </c>
    </row>
    <row r="27" spans="1:12" s="6" customFormat="1" ht="36" customHeight="1" x14ac:dyDescent="0.25">
      <c r="A27" s="3" t="s">
        <v>57</v>
      </c>
      <c r="B27" s="3" t="s">
        <v>59</v>
      </c>
      <c r="C27" s="4">
        <v>43101</v>
      </c>
      <c r="D27" s="3"/>
      <c r="E27" s="3" t="str">
        <f>"5815"</f>
        <v>5815</v>
      </c>
      <c r="F27" s="3" t="s">
        <v>13</v>
      </c>
      <c r="G27" s="3" t="s">
        <v>23</v>
      </c>
      <c r="H27" s="3" t="s">
        <v>15</v>
      </c>
      <c r="I27" s="4">
        <v>43101</v>
      </c>
      <c r="J27" s="5">
        <v>23300</v>
      </c>
      <c r="K27" s="4">
        <v>40687</v>
      </c>
      <c r="L27" s="5">
        <v>14999</v>
      </c>
    </row>
    <row r="28" spans="1:12" s="6" customFormat="1" ht="36" customHeight="1" x14ac:dyDescent="0.25">
      <c r="A28" s="3" t="s">
        <v>57</v>
      </c>
      <c r="B28" s="3" t="s">
        <v>60</v>
      </c>
      <c r="C28" s="4">
        <v>43733</v>
      </c>
      <c r="D28" s="3"/>
      <c r="E28" s="3" t="str">
        <f>""</f>
        <v/>
      </c>
      <c r="F28" s="3" t="s">
        <v>13</v>
      </c>
      <c r="G28" s="3" t="s">
        <v>23</v>
      </c>
      <c r="H28" s="3" t="s">
        <v>15</v>
      </c>
      <c r="I28" s="4">
        <v>43733</v>
      </c>
      <c r="J28" s="5">
        <v>8550</v>
      </c>
      <c r="K28" s="3"/>
      <c r="L28" s="5">
        <v>8669.85</v>
      </c>
    </row>
    <row r="29" spans="1:12" s="6" customFormat="1" ht="36" customHeight="1" x14ac:dyDescent="0.25">
      <c r="A29" s="3" t="s">
        <v>57</v>
      </c>
      <c r="B29" s="3" t="s">
        <v>61</v>
      </c>
      <c r="C29" s="4">
        <v>43831</v>
      </c>
      <c r="D29" s="3"/>
      <c r="E29" s="3" t="str">
        <f>""</f>
        <v/>
      </c>
      <c r="F29" s="3" t="s">
        <v>13</v>
      </c>
      <c r="G29" s="3" t="s">
        <v>19</v>
      </c>
      <c r="H29" s="3" t="s">
        <v>15</v>
      </c>
      <c r="I29" s="4">
        <v>43831</v>
      </c>
      <c r="J29" s="5"/>
      <c r="K29" s="3"/>
      <c r="L29" s="5">
        <v>15508.8</v>
      </c>
    </row>
    <row r="30" spans="1:12" s="6" customFormat="1" ht="36" customHeight="1" x14ac:dyDescent="0.25">
      <c r="A30" s="3" t="s">
        <v>62</v>
      </c>
      <c r="B30" s="3" t="s">
        <v>63</v>
      </c>
      <c r="C30" s="4">
        <v>43903</v>
      </c>
      <c r="D30" s="3"/>
      <c r="E30" s="3" t="str">
        <f>""</f>
        <v/>
      </c>
      <c r="F30" s="3" t="s">
        <v>13</v>
      </c>
      <c r="G30" s="3" t="s">
        <v>14</v>
      </c>
      <c r="H30" s="3" t="s">
        <v>37</v>
      </c>
      <c r="I30" s="4">
        <v>43903</v>
      </c>
      <c r="J30" s="5">
        <v>7548.65</v>
      </c>
      <c r="K30" s="3"/>
      <c r="L30" s="5">
        <v>8129.9</v>
      </c>
    </row>
    <row r="31" spans="1:12" s="6" customFormat="1" ht="36" customHeight="1" x14ac:dyDescent="0.25">
      <c r="A31" s="3" t="s">
        <v>62</v>
      </c>
      <c r="B31" s="3" t="s">
        <v>64</v>
      </c>
      <c r="C31" s="4">
        <v>43831</v>
      </c>
      <c r="D31" s="3"/>
      <c r="E31" s="3" t="str">
        <f>""</f>
        <v/>
      </c>
      <c r="F31" s="3" t="s">
        <v>13</v>
      </c>
      <c r="G31" s="3" t="s">
        <v>14</v>
      </c>
      <c r="H31" s="3" t="s">
        <v>37</v>
      </c>
      <c r="I31" s="4">
        <v>43831</v>
      </c>
      <c r="J31" s="5">
        <v>16418.150000000001</v>
      </c>
      <c r="K31" s="3"/>
      <c r="L31" s="5">
        <v>26319.85</v>
      </c>
    </row>
    <row r="32" spans="1:12" s="6" customFormat="1" ht="36" customHeight="1" x14ac:dyDescent="0.25">
      <c r="A32" s="3" t="s">
        <v>65</v>
      </c>
      <c r="B32" s="3" t="s">
        <v>66</v>
      </c>
      <c r="C32" s="4">
        <v>43752</v>
      </c>
      <c r="D32" s="3"/>
      <c r="E32" s="3" t="str">
        <f>"6695"</f>
        <v>6695</v>
      </c>
      <c r="F32" s="3" t="s">
        <v>13</v>
      </c>
      <c r="G32" s="3" t="s">
        <v>23</v>
      </c>
      <c r="H32" s="3" t="s">
        <v>15</v>
      </c>
      <c r="I32" s="4">
        <v>43752</v>
      </c>
      <c r="J32" s="5">
        <v>18000</v>
      </c>
      <c r="K32" s="4">
        <v>43396</v>
      </c>
      <c r="L32" s="5">
        <v>8386.1</v>
      </c>
    </row>
    <row r="33" spans="1:12" s="6" customFormat="1" ht="36" customHeight="1" x14ac:dyDescent="0.25">
      <c r="A33" s="3" t="s">
        <v>65</v>
      </c>
      <c r="B33" s="3" t="s">
        <v>67</v>
      </c>
      <c r="C33" s="4">
        <v>43831</v>
      </c>
      <c r="D33" s="3"/>
      <c r="E33" s="3" t="str">
        <f>""</f>
        <v/>
      </c>
      <c r="F33" s="3" t="s">
        <v>13</v>
      </c>
      <c r="G33" s="3" t="s">
        <v>14</v>
      </c>
      <c r="H33" s="3" t="s">
        <v>17</v>
      </c>
      <c r="I33" s="4">
        <v>43831</v>
      </c>
      <c r="J33" s="5">
        <v>9630</v>
      </c>
      <c r="K33" s="3"/>
      <c r="L33" s="5">
        <v>10141.85</v>
      </c>
    </row>
    <row r="34" spans="1:12" s="6" customFormat="1" ht="36" customHeight="1" x14ac:dyDescent="0.25">
      <c r="A34" s="3" t="s">
        <v>65</v>
      </c>
      <c r="B34" s="3" t="s">
        <v>68</v>
      </c>
      <c r="C34" s="4">
        <v>43831</v>
      </c>
      <c r="D34" s="3"/>
      <c r="E34" s="3" t="str">
        <f>""</f>
        <v/>
      </c>
      <c r="F34" s="3" t="s">
        <v>13</v>
      </c>
      <c r="G34" s="3" t="s">
        <v>14</v>
      </c>
      <c r="H34" s="3" t="s">
        <v>15</v>
      </c>
      <c r="I34" s="4">
        <v>43831</v>
      </c>
      <c r="J34" s="5">
        <v>9578.7999999999993</v>
      </c>
      <c r="K34" s="3"/>
      <c r="L34" s="5">
        <v>0</v>
      </c>
    </row>
    <row r="35" spans="1:12" s="6" customFormat="1" ht="36" customHeight="1" x14ac:dyDescent="0.25">
      <c r="A35" s="3" t="s">
        <v>65</v>
      </c>
      <c r="B35" s="3" t="s">
        <v>69</v>
      </c>
      <c r="C35" s="4">
        <v>44077</v>
      </c>
      <c r="D35" s="3"/>
      <c r="E35" s="3" t="str">
        <f>""</f>
        <v/>
      </c>
      <c r="F35" s="3" t="s">
        <v>13</v>
      </c>
      <c r="G35" s="3" t="s">
        <v>14</v>
      </c>
      <c r="H35" s="3" t="s">
        <v>17</v>
      </c>
      <c r="I35" s="4">
        <v>44077</v>
      </c>
      <c r="J35" s="5">
        <v>12700</v>
      </c>
      <c r="K35" s="3"/>
      <c r="L35" s="5">
        <v>15433.65</v>
      </c>
    </row>
    <row r="36" spans="1:12" s="6" customFormat="1" ht="36" customHeight="1" x14ac:dyDescent="0.25">
      <c r="A36" s="3" t="s">
        <v>65</v>
      </c>
      <c r="B36" s="3" t="s">
        <v>70</v>
      </c>
      <c r="C36" s="4">
        <v>44090</v>
      </c>
      <c r="D36" s="3"/>
      <c r="E36" s="3" t="str">
        <f>""</f>
        <v/>
      </c>
      <c r="F36" s="3" t="s">
        <v>13</v>
      </c>
      <c r="G36" s="3" t="s">
        <v>14</v>
      </c>
      <c r="H36" s="3" t="s">
        <v>15</v>
      </c>
      <c r="I36" s="4">
        <v>44090</v>
      </c>
      <c r="J36" s="5">
        <v>18000</v>
      </c>
      <c r="K36" s="3"/>
      <c r="L36" s="5">
        <v>11545.75</v>
      </c>
    </row>
    <row r="37" spans="1:12" s="6" customFormat="1" ht="36" customHeight="1" x14ac:dyDescent="0.25">
      <c r="A37" s="3" t="s">
        <v>65</v>
      </c>
      <c r="B37" s="3" t="s">
        <v>71</v>
      </c>
      <c r="C37" s="4">
        <v>43831</v>
      </c>
      <c r="D37" s="3"/>
      <c r="E37" s="3" t="str">
        <f>"10773"</f>
        <v>10773</v>
      </c>
      <c r="F37" s="3" t="s">
        <v>30</v>
      </c>
      <c r="G37" s="3" t="s">
        <v>31</v>
      </c>
      <c r="H37" s="3" t="s">
        <v>17</v>
      </c>
      <c r="I37" s="4">
        <v>43831</v>
      </c>
      <c r="J37" s="5">
        <v>32590.65</v>
      </c>
      <c r="K37" s="4">
        <v>44067</v>
      </c>
      <c r="L37" s="5">
        <v>20000</v>
      </c>
    </row>
    <row r="38" spans="1:12" s="6" customFormat="1" ht="36" customHeight="1" x14ac:dyDescent="0.25">
      <c r="A38" s="3" t="s">
        <v>65</v>
      </c>
      <c r="B38" s="3" t="s">
        <v>72</v>
      </c>
      <c r="C38" s="4">
        <v>44151</v>
      </c>
      <c r="D38" s="3"/>
      <c r="E38" s="3" t="str">
        <f>""</f>
        <v/>
      </c>
      <c r="F38" s="3" t="s">
        <v>13</v>
      </c>
      <c r="G38" s="3" t="s">
        <v>14</v>
      </c>
      <c r="H38" s="3" t="s">
        <v>17</v>
      </c>
      <c r="I38" s="4">
        <v>44151</v>
      </c>
      <c r="J38" s="5">
        <v>6212.5</v>
      </c>
      <c r="K38" s="3"/>
      <c r="L38" s="5">
        <v>0</v>
      </c>
    </row>
    <row r="39" spans="1:12" s="6" customFormat="1" ht="36" customHeight="1" x14ac:dyDescent="0.25">
      <c r="A39" s="3" t="s">
        <v>73</v>
      </c>
      <c r="B39" s="3" t="s">
        <v>74</v>
      </c>
      <c r="C39" s="4">
        <v>43466</v>
      </c>
      <c r="D39" s="3"/>
      <c r="E39" s="3" t="str">
        <f>""</f>
        <v/>
      </c>
      <c r="F39" s="3" t="s">
        <v>13</v>
      </c>
      <c r="G39" s="3" t="s">
        <v>23</v>
      </c>
      <c r="H39" s="3" t="s">
        <v>37</v>
      </c>
      <c r="I39" s="4">
        <v>43466</v>
      </c>
      <c r="J39" s="5"/>
      <c r="K39" s="3"/>
      <c r="L39" s="5">
        <v>10252.700000000001</v>
      </c>
    </row>
    <row r="40" spans="1:12" s="6" customFormat="1" ht="36" customHeight="1" x14ac:dyDescent="0.25">
      <c r="A40" s="3" t="s">
        <v>73</v>
      </c>
      <c r="B40" s="3" t="s">
        <v>75</v>
      </c>
      <c r="C40" s="4">
        <v>43466</v>
      </c>
      <c r="D40" s="3"/>
      <c r="E40" s="3" t="str">
        <f>""</f>
        <v/>
      </c>
      <c r="F40" s="3" t="s">
        <v>13</v>
      </c>
      <c r="G40" s="3" t="s">
        <v>23</v>
      </c>
      <c r="H40" s="3" t="s">
        <v>37</v>
      </c>
      <c r="I40" s="4">
        <v>43466</v>
      </c>
      <c r="J40" s="5">
        <v>18500</v>
      </c>
      <c r="K40" s="3"/>
      <c r="L40" s="5">
        <v>18893.53</v>
      </c>
    </row>
    <row r="41" spans="1:12" s="6" customFormat="1" ht="36" customHeight="1" x14ac:dyDescent="0.25">
      <c r="A41" s="3" t="s">
        <v>76</v>
      </c>
      <c r="B41" s="3" t="s">
        <v>77</v>
      </c>
      <c r="C41" s="4">
        <v>43816</v>
      </c>
      <c r="D41" s="3"/>
      <c r="E41" s="3" t="str">
        <f>""</f>
        <v/>
      </c>
      <c r="F41" s="3" t="s">
        <v>13</v>
      </c>
      <c r="G41" s="3" t="s">
        <v>23</v>
      </c>
      <c r="H41" s="3" t="s">
        <v>15</v>
      </c>
      <c r="I41" s="4">
        <v>43816</v>
      </c>
      <c r="J41" s="5">
        <v>17177</v>
      </c>
      <c r="K41" s="3"/>
      <c r="L41" s="5">
        <v>18498.55</v>
      </c>
    </row>
    <row r="42" spans="1:12" s="6" customFormat="1" ht="36" customHeight="1" x14ac:dyDescent="0.25">
      <c r="A42" s="3" t="s">
        <v>76</v>
      </c>
      <c r="B42" s="3" t="s">
        <v>78</v>
      </c>
      <c r="C42" s="4">
        <v>43831</v>
      </c>
      <c r="D42" s="3"/>
      <c r="E42" s="3" t="str">
        <f>"9554"</f>
        <v>9554</v>
      </c>
      <c r="F42" s="3" t="s">
        <v>13</v>
      </c>
      <c r="G42" s="3" t="s">
        <v>14</v>
      </c>
      <c r="H42" s="3" t="s">
        <v>15</v>
      </c>
      <c r="I42" s="4">
        <v>43831</v>
      </c>
      <c r="J42" s="5">
        <v>8400</v>
      </c>
      <c r="K42" s="4">
        <v>43844</v>
      </c>
      <c r="L42" s="5">
        <v>2261.6999999999998</v>
      </c>
    </row>
    <row r="43" spans="1:12" s="6" customFormat="1" ht="36" customHeight="1" x14ac:dyDescent="0.25">
      <c r="A43" s="3" t="s">
        <v>79</v>
      </c>
      <c r="B43" s="3" t="s">
        <v>80</v>
      </c>
      <c r="C43" s="4">
        <v>43831</v>
      </c>
      <c r="D43" s="3"/>
      <c r="E43" s="3" t="str">
        <f>""</f>
        <v/>
      </c>
      <c r="F43" s="3" t="s">
        <v>13</v>
      </c>
      <c r="G43" s="3" t="s">
        <v>14</v>
      </c>
      <c r="H43" s="3" t="s">
        <v>15</v>
      </c>
      <c r="I43" s="4">
        <v>43831</v>
      </c>
      <c r="J43" s="5"/>
      <c r="K43" s="3"/>
      <c r="L43" s="5">
        <v>44245</v>
      </c>
    </row>
    <row r="44" spans="1:12" s="6" customFormat="1" ht="36" customHeight="1" x14ac:dyDescent="0.25">
      <c r="A44" s="3" t="s">
        <v>81</v>
      </c>
      <c r="B44" s="3" t="s">
        <v>82</v>
      </c>
      <c r="C44" s="4">
        <v>43762</v>
      </c>
      <c r="D44" s="3"/>
      <c r="E44" s="3" t="str">
        <f>"9009"</f>
        <v>9009</v>
      </c>
      <c r="F44" s="3" t="s">
        <v>13</v>
      </c>
      <c r="G44" s="3" t="s">
        <v>23</v>
      </c>
      <c r="H44" s="3" t="s">
        <v>17</v>
      </c>
      <c r="I44" s="4">
        <v>43762</v>
      </c>
      <c r="J44" s="5">
        <v>20900</v>
      </c>
      <c r="K44" s="4">
        <v>43760</v>
      </c>
      <c r="L44" s="5">
        <v>15627.25</v>
      </c>
    </row>
    <row r="45" spans="1:12" s="6" customFormat="1" ht="36" customHeight="1" x14ac:dyDescent="0.25">
      <c r="A45" s="3" t="s">
        <v>81</v>
      </c>
      <c r="B45" s="3" t="s">
        <v>83</v>
      </c>
      <c r="C45" s="4">
        <v>43958</v>
      </c>
      <c r="D45" s="3"/>
      <c r="E45" s="3" t="str">
        <f>"10145"</f>
        <v>10145</v>
      </c>
      <c r="F45" s="3" t="s">
        <v>13</v>
      </c>
      <c r="G45" s="3" t="s">
        <v>14</v>
      </c>
      <c r="H45" s="3" t="s">
        <v>15</v>
      </c>
      <c r="I45" s="4">
        <v>43958</v>
      </c>
      <c r="J45" s="5">
        <v>38100</v>
      </c>
      <c r="K45" s="4">
        <v>43956</v>
      </c>
      <c r="L45" s="5">
        <v>26774.2</v>
      </c>
    </row>
    <row r="46" spans="1:12" s="6" customFormat="1" ht="36" customHeight="1" x14ac:dyDescent="0.25">
      <c r="A46" s="3" t="s">
        <v>84</v>
      </c>
      <c r="B46" s="3" t="s">
        <v>85</v>
      </c>
      <c r="C46" s="4">
        <v>43831</v>
      </c>
      <c r="D46" s="3"/>
      <c r="E46" s="3" t="str">
        <f>"10191"</f>
        <v>10191</v>
      </c>
      <c r="F46" s="3" t="s">
        <v>13</v>
      </c>
      <c r="G46" s="3" t="s">
        <v>14</v>
      </c>
      <c r="H46" s="3" t="s">
        <v>37</v>
      </c>
      <c r="I46" s="4">
        <v>43831</v>
      </c>
      <c r="J46" s="5">
        <v>14606.25</v>
      </c>
      <c r="K46" s="4">
        <v>43963</v>
      </c>
      <c r="L46" s="5">
        <v>14606.25</v>
      </c>
    </row>
    <row r="47" spans="1:12" s="6" customFormat="1" ht="36" customHeight="1" x14ac:dyDescent="0.25">
      <c r="A47" s="3" t="s">
        <v>86</v>
      </c>
      <c r="B47" s="3" t="s">
        <v>87</v>
      </c>
      <c r="C47" s="4">
        <v>43831</v>
      </c>
      <c r="D47" s="3"/>
      <c r="E47" s="3" t="str">
        <f>""</f>
        <v/>
      </c>
      <c r="F47" s="3" t="s">
        <v>13</v>
      </c>
      <c r="G47" s="3" t="s">
        <v>14</v>
      </c>
      <c r="H47" s="3" t="s">
        <v>15</v>
      </c>
      <c r="I47" s="4">
        <v>43831</v>
      </c>
      <c r="J47" s="5">
        <v>8137.2</v>
      </c>
      <c r="K47" s="3"/>
      <c r="L47" s="5">
        <v>8137.2</v>
      </c>
    </row>
    <row r="48" spans="1:12" s="6" customFormat="1" ht="36" customHeight="1" x14ac:dyDescent="0.25">
      <c r="A48" s="3" t="s">
        <v>88</v>
      </c>
      <c r="B48" s="3" t="s">
        <v>89</v>
      </c>
      <c r="C48" s="4">
        <v>43101</v>
      </c>
      <c r="D48" s="3"/>
      <c r="E48" s="3" t="str">
        <f>""</f>
        <v/>
      </c>
      <c r="F48" s="3" t="s">
        <v>13</v>
      </c>
      <c r="G48" s="3" t="s">
        <v>23</v>
      </c>
      <c r="H48" s="3" t="s">
        <v>15</v>
      </c>
      <c r="I48" s="4">
        <v>43101</v>
      </c>
      <c r="J48" s="5"/>
      <c r="K48" s="3"/>
      <c r="L48" s="5">
        <v>7581</v>
      </c>
    </row>
    <row r="49" spans="1:12" s="6" customFormat="1" ht="36" customHeight="1" x14ac:dyDescent="0.25">
      <c r="A49" s="3" t="s">
        <v>88</v>
      </c>
      <c r="B49" s="3" t="s">
        <v>90</v>
      </c>
      <c r="C49" s="4">
        <v>43831</v>
      </c>
      <c r="D49" s="3"/>
      <c r="E49" s="3" t="str">
        <f>"9354 (3720)"</f>
        <v>9354 (3720)</v>
      </c>
      <c r="F49" s="3" t="s">
        <v>13</v>
      </c>
      <c r="G49" s="3" t="s">
        <v>14</v>
      </c>
      <c r="H49" s="3" t="s">
        <v>15</v>
      </c>
      <c r="I49" s="4">
        <v>43831</v>
      </c>
      <c r="J49" s="5">
        <v>551600</v>
      </c>
      <c r="K49" s="4">
        <v>43802</v>
      </c>
      <c r="L49" s="5">
        <v>551621</v>
      </c>
    </row>
    <row r="50" spans="1:12" s="6" customFormat="1" ht="36" customHeight="1" x14ac:dyDescent="0.25">
      <c r="A50" s="3" t="s">
        <v>88</v>
      </c>
      <c r="B50" s="3" t="s">
        <v>91</v>
      </c>
      <c r="C50" s="4">
        <v>43831</v>
      </c>
      <c r="D50" s="3"/>
      <c r="E50" s="3" t="str">
        <f>"9354 (3720)"</f>
        <v>9354 (3720)</v>
      </c>
      <c r="F50" s="3" t="s">
        <v>13</v>
      </c>
      <c r="G50" s="3" t="s">
        <v>14</v>
      </c>
      <c r="H50" s="3" t="s">
        <v>15</v>
      </c>
      <c r="I50" s="4">
        <v>43831</v>
      </c>
      <c r="J50" s="5">
        <v>301000</v>
      </c>
      <c r="K50" s="4">
        <v>43802</v>
      </c>
      <c r="L50" s="5">
        <v>301023</v>
      </c>
    </row>
    <row r="51" spans="1:12" s="6" customFormat="1" ht="36" customHeight="1" x14ac:dyDescent="0.25">
      <c r="A51" s="3" t="s">
        <v>88</v>
      </c>
      <c r="B51" s="3" t="s">
        <v>92</v>
      </c>
      <c r="C51" s="4">
        <v>43831</v>
      </c>
      <c r="D51" s="3"/>
      <c r="E51" s="3" t="str">
        <f>"9354 (3720)"</f>
        <v>9354 (3720)</v>
      </c>
      <c r="F51" s="3" t="s">
        <v>13</v>
      </c>
      <c r="G51" s="3" t="s">
        <v>14</v>
      </c>
      <c r="H51" s="3" t="s">
        <v>15</v>
      </c>
      <c r="I51" s="4">
        <v>43831</v>
      </c>
      <c r="J51" s="5">
        <v>24000</v>
      </c>
      <c r="K51" s="4">
        <v>43802</v>
      </c>
      <c r="L51" s="5">
        <v>23957</v>
      </c>
    </row>
    <row r="52" spans="1:12" s="6" customFormat="1" ht="36" customHeight="1" x14ac:dyDescent="0.25">
      <c r="A52" s="3" t="s">
        <v>88</v>
      </c>
      <c r="B52" s="3" t="s">
        <v>93</v>
      </c>
      <c r="C52" s="4">
        <v>43831</v>
      </c>
      <c r="D52" s="3"/>
      <c r="E52" s="3" t="str">
        <f>"9354 (3720)"</f>
        <v>9354 (3720)</v>
      </c>
      <c r="F52" s="3" t="s">
        <v>13</v>
      </c>
      <c r="G52" s="3" t="s">
        <v>14</v>
      </c>
      <c r="H52" s="3" t="s">
        <v>15</v>
      </c>
      <c r="I52" s="4">
        <v>43831</v>
      </c>
      <c r="J52" s="5">
        <v>27000</v>
      </c>
      <c r="K52" s="4">
        <v>43802</v>
      </c>
      <c r="L52" s="5">
        <v>27489</v>
      </c>
    </row>
    <row r="53" spans="1:12" s="6" customFormat="1" ht="36" customHeight="1" x14ac:dyDescent="0.25">
      <c r="A53" s="3" t="s">
        <v>94</v>
      </c>
      <c r="B53" s="3" t="s">
        <v>95</v>
      </c>
      <c r="C53" s="4">
        <v>43752</v>
      </c>
      <c r="D53" s="3"/>
      <c r="E53" s="3" t="str">
        <f>""</f>
        <v/>
      </c>
      <c r="F53" s="3" t="s">
        <v>13</v>
      </c>
      <c r="G53" s="3" t="s">
        <v>23</v>
      </c>
      <c r="H53" s="3" t="s">
        <v>37</v>
      </c>
      <c r="I53" s="4">
        <v>43752</v>
      </c>
      <c r="J53" s="5">
        <v>5869</v>
      </c>
      <c r="K53" s="3"/>
      <c r="L53" s="5">
        <v>6320.9</v>
      </c>
    </row>
    <row r="54" spans="1:12" s="6" customFormat="1" ht="36" customHeight="1" x14ac:dyDescent="0.25">
      <c r="A54" s="3" t="s">
        <v>94</v>
      </c>
      <c r="B54" s="3" t="s">
        <v>96</v>
      </c>
      <c r="C54" s="4">
        <v>43831</v>
      </c>
      <c r="D54" s="3"/>
      <c r="E54" s="3" t="str">
        <f>""</f>
        <v/>
      </c>
      <c r="F54" s="3" t="s">
        <v>13</v>
      </c>
      <c r="G54" s="3" t="s">
        <v>14</v>
      </c>
      <c r="H54" s="3" t="s">
        <v>37</v>
      </c>
      <c r="I54" s="4">
        <v>43831</v>
      </c>
      <c r="J54" s="5">
        <v>5335</v>
      </c>
      <c r="K54" s="3"/>
      <c r="L54" s="5">
        <v>0</v>
      </c>
    </row>
    <row r="55" spans="1:12" s="6" customFormat="1" ht="36" customHeight="1" x14ac:dyDescent="0.25">
      <c r="A55" s="3" t="s">
        <v>94</v>
      </c>
      <c r="B55" s="3" t="s">
        <v>97</v>
      </c>
      <c r="C55" s="4">
        <v>43957</v>
      </c>
      <c r="D55" s="3"/>
      <c r="E55" s="3" t="str">
        <f>"10112"</f>
        <v>10112</v>
      </c>
      <c r="F55" s="3" t="s">
        <v>13</v>
      </c>
      <c r="G55" s="3" t="s">
        <v>14</v>
      </c>
      <c r="H55" s="3" t="s">
        <v>37</v>
      </c>
      <c r="I55" s="4">
        <v>43957</v>
      </c>
      <c r="J55" s="5">
        <v>6480</v>
      </c>
      <c r="K55" s="4">
        <v>43949</v>
      </c>
      <c r="L55" s="5">
        <v>7059.2</v>
      </c>
    </row>
    <row r="56" spans="1:12" s="6" customFormat="1" ht="36" customHeight="1" x14ac:dyDescent="0.25">
      <c r="A56" s="3" t="s">
        <v>98</v>
      </c>
      <c r="B56" s="3" t="s">
        <v>99</v>
      </c>
      <c r="C56" s="4">
        <v>43899</v>
      </c>
      <c r="D56" s="3"/>
      <c r="E56" s="3" t="str">
        <f>""</f>
        <v/>
      </c>
      <c r="F56" s="3" t="s">
        <v>13</v>
      </c>
      <c r="G56" s="3" t="s">
        <v>14</v>
      </c>
      <c r="H56" s="3" t="s">
        <v>15</v>
      </c>
      <c r="I56" s="4">
        <v>43899</v>
      </c>
      <c r="J56" s="5">
        <v>19880</v>
      </c>
      <c r="K56" s="3"/>
      <c r="L56" s="5">
        <v>8494.85</v>
      </c>
    </row>
    <row r="57" spans="1:12" s="6" customFormat="1" ht="36" customHeight="1" x14ac:dyDescent="0.25">
      <c r="A57" s="3" t="s">
        <v>100</v>
      </c>
      <c r="B57" s="3" t="s">
        <v>101</v>
      </c>
      <c r="C57" s="4">
        <v>43831</v>
      </c>
      <c r="D57" s="3"/>
      <c r="E57" s="3" t="str">
        <f>""</f>
        <v/>
      </c>
      <c r="F57" s="3" t="s">
        <v>13</v>
      </c>
      <c r="G57" s="3" t="s">
        <v>14</v>
      </c>
      <c r="H57" s="3" t="s">
        <v>37</v>
      </c>
      <c r="I57" s="4">
        <v>43831</v>
      </c>
      <c r="J57" s="5"/>
      <c r="K57" s="3"/>
      <c r="L57" s="5">
        <v>5317.4</v>
      </c>
    </row>
    <row r="58" spans="1:12" s="6" customFormat="1" ht="36" customHeight="1" x14ac:dyDescent="0.25">
      <c r="A58" s="3" t="s">
        <v>102</v>
      </c>
      <c r="B58" s="3" t="s">
        <v>103</v>
      </c>
      <c r="C58" s="4">
        <v>43952</v>
      </c>
      <c r="D58" s="3"/>
      <c r="E58" s="3" t="str">
        <f>"10307"</f>
        <v>10307</v>
      </c>
      <c r="F58" s="3" t="s">
        <v>13</v>
      </c>
      <c r="G58" s="3" t="s">
        <v>14</v>
      </c>
      <c r="H58" s="3" t="s">
        <v>37</v>
      </c>
      <c r="I58" s="4">
        <v>43952</v>
      </c>
      <c r="J58" s="5"/>
      <c r="K58" s="4">
        <v>43984</v>
      </c>
      <c r="L58" s="5">
        <v>5257.95</v>
      </c>
    </row>
    <row r="59" spans="1:12" s="6" customFormat="1" ht="36" customHeight="1" x14ac:dyDescent="0.25">
      <c r="A59" s="3" t="s">
        <v>104</v>
      </c>
      <c r="B59" s="3" t="s">
        <v>105</v>
      </c>
      <c r="C59" s="4">
        <v>43831</v>
      </c>
      <c r="D59" s="3"/>
      <c r="E59" s="3" t="str">
        <f>"5898"</f>
        <v>5898</v>
      </c>
      <c r="F59" s="3" t="s">
        <v>13</v>
      </c>
      <c r="G59" s="3" t="s">
        <v>14</v>
      </c>
      <c r="H59" s="3" t="s">
        <v>15</v>
      </c>
      <c r="I59" s="4">
        <v>43831</v>
      </c>
      <c r="J59" s="5"/>
      <c r="K59" s="4">
        <v>43284</v>
      </c>
      <c r="L59" s="5">
        <v>18847.599999999999</v>
      </c>
    </row>
    <row r="60" spans="1:12" s="6" customFormat="1" ht="36" customHeight="1" x14ac:dyDescent="0.25">
      <c r="A60" s="3" t="s">
        <v>106</v>
      </c>
      <c r="B60" s="3" t="s">
        <v>107</v>
      </c>
      <c r="C60" s="4">
        <v>43831</v>
      </c>
      <c r="D60" s="3"/>
      <c r="E60" s="3" t="str">
        <f>""</f>
        <v/>
      </c>
      <c r="F60" s="3" t="s">
        <v>13</v>
      </c>
      <c r="G60" s="3" t="s">
        <v>14</v>
      </c>
      <c r="H60" s="3" t="s">
        <v>37</v>
      </c>
      <c r="I60" s="4">
        <v>43831</v>
      </c>
      <c r="J60" s="5"/>
      <c r="K60" s="3"/>
      <c r="L60" s="5">
        <v>6872.2</v>
      </c>
    </row>
    <row r="61" spans="1:12" s="6" customFormat="1" ht="36" customHeight="1" x14ac:dyDescent="0.25">
      <c r="A61" s="3" t="s">
        <v>108</v>
      </c>
      <c r="B61" s="3" t="s">
        <v>109</v>
      </c>
      <c r="C61" s="4">
        <v>43831</v>
      </c>
      <c r="D61" s="3"/>
      <c r="E61" s="3" t="str">
        <f>""</f>
        <v/>
      </c>
      <c r="F61" s="3" t="s">
        <v>13</v>
      </c>
      <c r="G61" s="3" t="s">
        <v>14</v>
      </c>
      <c r="H61" s="3" t="s">
        <v>37</v>
      </c>
      <c r="I61" s="4">
        <v>43831</v>
      </c>
      <c r="J61" s="5"/>
      <c r="K61" s="3"/>
      <c r="L61" s="5">
        <v>16148.5</v>
      </c>
    </row>
    <row r="62" spans="1:12" s="6" customFormat="1" ht="36" customHeight="1" x14ac:dyDescent="0.25">
      <c r="A62" s="3" t="s">
        <v>110</v>
      </c>
      <c r="B62" s="3" t="s">
        <v>111</v>
      </c>
      <c r="C62" s="4">
        <v>43756</v>
      </c>
      <c r="D62" s="3"/>
      <c r="E62" s="3" t="str">
        <f>""</f>
        <v/>
      </c>
      <c r="F62" s="3" t="s">
        <v>13</v>
      </c>
      <c r="G62" s="3" t="s">
        <v>23</v>
      </c>
      <c r="H62" s="3" t="s">
        <v>17</v>
      </c>
      <c r="I62" s="4">
        <v>43756</v>
      </c>
      <c r="J62" s="5">
        <v>18927</v>
      </c>
      <c r="K62" s="3"/>
      <c r="L62" s="5">
        <v>20384.400000000001</v>
      </c>
    </row>
    <row r="63" spans="1:12" s="6" customFormat="1" ht="36" customHeight="1" x14ac:dyDescent="0.25">
      <c r="A63" s="3" t="s">
        <v>110</v>
      </c>
      <c r="B63" s="3" t="s">
        <v>112</v>
      </c>
      <c r="C63" s="4">
        <v>43831</v>
      </c>
      <c r="D63" s="3"/>
      <c r="E63" s="3" t="str">
        <f>"9554"</f>
        <v>9554</v>
      </c>
      <c r="F63" s="3" t="s">
        <v>13</v>
      </c>
      <c r="G63" s="3" t="s">
        <v>14</v>
      </c>
      <c r="H63" s="3" t="s">
        <v>15</v>
      </c>
      <c r="I63" s="4">
        <v>43831</v>
      </c>
      <c r="J63" s="5">
        <v>15000</v>
      </c>
      <c r="K63" s="4">
        <v>43844</v>
      </c>
      <c r="L63" s="5">
        <v>5557.95</v>
      </c>
    </row>
    <row r="64" spans="1:12" s="6" customFormat="1" ht="36" customHeight="1" x14ac:dyDescent="0.25">
      <c r="A64" s="3" t="s">
        <v>113</v>
      </c>
      <c r="B64" s="3" t="s">
        <v>114</v>
      </c>
      <c r="C64" s="4">
        <v>43101</v>
      </c>
      <c r="D64" s="4">
        <v>44561</v>
      </c>
      <c r="E64" s="3" t="str">
        <f>"5623"</f>
        <v>5623</v>
      </c>
      <c r="F64" s="3" t="s">
        <v>13</v>
      </c>
      <c r="G64" s="3" t="s">
        <v>14</v>
      </c>
      <c r="H64" s="3" t="s">
        <v>37</v>
      </c>
      <c r="I64" s="4">
        <v>43101</v>
      </c>
      <c r="J64" s="5">
        <v>42713.25</v>
      </c>
      <c r="K64" s="4">
        <v>43249</v>
      </c>
      <c r="L64" s="5">
        <v>14237.75</v>
      </c>
    </row>
    <row r="65" spans="1:12" s="6" customFormat="1" ht="36" customHeight="1" x14ac:dyDescent="0.25">
      <c r="A65" s="3" t="s">
        <v>115</v>
      </c>
      <c r="B65" s="3" t="s">
        <v>116</v>
      </c>
      <c r="C65" s="4">
        <v>43831</v>
      </c>
      <c r="D65" s="3"/>
      <c r="E65" s="3" t="str">
        <f>""</f>
        <v/>
      </c>
      <c r="F65" s="3" t="s">
        <v>13</v>
      </c>
      <c r="G65" s="3" t="s">
        <v>14</v>
      </c>
      <c r="H65" s="3" t="s">
        <v>15</v>
      </c>
      <c r="I65" s="4">
        <v>43831</v>
      </c>
      <c r="J65" s="5"/>
      <c r="K65" s="3"/>
      <c r="L65" s="5">
        <v>8250</v>
      </c>
    </row>
    <row r="66" spans="1:12" s="6" customFormat="1" ht="36" customHeight="1" x14ac:dyDescent="0.25">
      <c r="A66" s="3" t="s">
        <v>117</v>
      </c>
      <c r="B66" s="3" t="s">
        <v>118</v>
      </c>
      <c r="C66" s="4">
        <v>43831</v>
      </c>
      <c r="D66" s="3"/>
      <c r="E66" s="3" t="str">
        <f>""</f>
        <v/>
      </c>
      <c r="F66" s="3" t="s">
        <v>13</v>
      </c>
      <c r="G66" s="3" t="s">
        <v>14</v>
      </c>
      <c r="H66" s="3" t="s">
        <v>15</v>
      </c>
      <c r="I66" s="4">
        <v>43831</v>
      </c>
      <c r="J66" s="5"/>
      <c r="K66" s="3"/>
      <c r="L66" s="5">
        <v>8931.0499999999993</v>
      </c>
    </row>
    <row r="67" spans="1:12" s="6" customFormat="1" ht="36" customHeight="1" x14ac:dyDescent="0.25">
      <c r="A67" s="3" t="s">
        <v>119</v>
      </c>
      <c r="B67" s="3" t="s">
        <v>120</v>
      </c>
      <c r="C67" s="4">
        <v>43433</v>
      </c>
      <c r="D67" s="3"/>
      <c r="E67" s="3" t="str">
        <f>"6936"</f>
        <v>6936</v>
      </c>
      <c r="F67" s="3" t="s">
        <v>13</v>
      </c>
      <c r="G67" s="3" t="s">
        <v>23</v>
      </c>
      <c r="H67" s="3" t="s">
        <v>15</v>
      </c>
      <c r="I67" s="4">
        <v>43433</v>
      </c>
      <c r="J67" s="5">
        <v>15000</v>
      </c>
      <c r="K67" s="4">
        <v>43431</v>
      </c>
      <c r="L67" s="5">
        <v>5000</v>
      </c>
    </row>
    <row r="68" spans="1:12" s="6" customFormat="1" ht="36" customHeight="1" x14ac:dyDescent="0.25">
      <c r="A68" s="3" t="s">
        <v>121</v>
      </c>
      <c r="B68" s="3" t="s">
        <v>122</v>
      </c>
      <c r="C68" s="4">
        <v>43700</v>
      </c>
      <c r="D68" s="3"/>
      <c r="E68" s="3" t="str">
        <f>"8614"</f>
        <v>8614</v>
      </c>
      <c r="F68" s="3" t="s">
        <v>13</v>
      </c>
      <c r="G68" s="3" t="s">
        <v>23</v>
      </c>
      <c r="H68" s="3" t="s">
        <v>17</v>
      </c>
      <c r="I68" s="4">
        <v>43700</v>
      </c>
      <c r="J68" s="5">
        <v>16533.599999999999</v>
      </c>
      <c r="K68" s="4">
        <v>43697</v>
      </c>
      <c r="L68" s="5">
        <v>18551.900000000001</v>
      </c>
    </row>
    <row r="69" spans="1:12" s="6" customFormat="1" ht="36" customHeight="1" x14ac:dyDescent="0.25">
      <c r="A69" s="3" t="s">
        <v>123</v>
      </c>
      <c r="B69" s="3" t="s">
        <v>124</v>
      </c>
      <c r="C69" s="4">
        <v>44123</v>
      </c>
      <c r="D69" s="3"/>
      <c r="E69" s="3" t="str">
        <f>""</f>
        <v/>
      </c>
      <c r="F69" s="3" t="s">
        <v>13</v>
      </c>
      <c r="G69" s="3" t="s">
        <v>14</v>
      </c>
      <c r="H69" s="3" t="s">
        <v>15</v>
      </c>
      <c r="I69" s="4">
        <v>44123</v>
      </c>
      <c r="J69" s="5">
        <v>7500</v>
      </c>
      <c r="K69" s="3"/>
      <c r="L69" s="5">
        <v>6817.3</v>
      </c>
    </row>
    <row r="70" spans="1:12" s="6" customFormat="1" ht="36" customHeight="1" x14ac:dyDescent="0.25">
      <c r="A70" s="3" t="s">
        <v>125</v>
      </c>
      <c r="B70" s="3" t="s">
        <v>126</v>
      </c>
      <c r="C70" s="4">
        <v>43566</v>
      </c>
      <c r="D70" s="3"/>
      <c r="E70" s="3" t="str">
        <f>"7813"</f>
        <v>7813</v>
      </c>
      <c r="F70" s="3" t="s">
        <v>13</v>
      </c>
      <c r="G70" s="3" t="s">
        <v>23</v>
      </c>
      <c r="H70" s="3" t="s">
        <v>15</v>
      </c>
      <c r="I70" s="4">
        <v>43566</v>
      </c>
      <c r="J70" s="5">
        <v>27112</v>
      </c>
      <c r="K70" s="4">
        <v>43564</v>
      </c>
      <c r="L70" s="5">
        <v>29112</v>
      </c>
    </row>
    <row r="71" spans="1:12" s="6" customFormat="1" ht="36" customHeight="1" x14ac:dyDescent="0.25">
      <c r="A71" s="3" t="s">
        <v>127</v>
      </c>
      <c r="B71" s="3" t="s">
        <v>128</v>
      </c>
      <c r="C71" s="4">
        <v>43831</v>
      </c>
      <c r="D71" s="3"/>
      <c r="E71" s="3" t="str">
        <f>""</f>
        <v/>
      </c>
      <c r="F71" s="3" t="s">
        <v>13</v>
      </c>
      <c r="G71" s="3" t="s">
        <v>14</v>
      </c>
      <c r="H71" s="3" t="s">
        <v>17</v>
      </c>
      <c r="I71" s="4">
        <v>43831</v>
      </c>
      <c r="J71" s="5">
        <v>4772.05</v>
      </c>
      <c r="K71" s="3"/>
      <c r="L71" s="5">
        <v>5439.5</v>
      </c>
    </row>
    <row r="72" spans="1:12" s="6" customFormat="1" ht="36" customHeight="1" x14ac:dyDescent="0.25">
      <c r="A72" s="3" t="s">
        <v>129</v>
      </c>
      <c r="B72" s="3" t="s">
        <v>130</v>
      </c>
      <c r="C72" s="4">
        <v>43831</v>
      </c>
      <c r="D72" s="3"/>
      <c r="E72" s="3" t="str">
        <f>"9554"</f>
        <v>9554</v>
      </c>
      <c r="F72" s="3" t="s">
        <v>13</v>
      </c>
      <c r="G72" s="3" t="s">
        <v>14</v>
      </c>
      <c r="H72" s="3" t="s">
        <v>15</v>
      </c>
      <c r="I72" s="4">
        <v>43831</v>
      </c>
      <c r="J72" s="5">
        <v>5600</v>
      </c>
      <c r="K72" s="4">
        <v>43844</v>
      </c>
      <c r="L72" s="5">
        <v>1507.8</v>
      </c>
    </row>
    <row r="73" spans="1:12" s="6" customFormat="1" ht="36" customHeight="1" x14ac:dyDescent="0.25">
      <c r="A73" s="3" t="s">
        <v>129</v>
      </c>
      <c r="B73" s="3" t="s">
        <v>131</v>
      </c>
      <c r="C73" s="4">
        <v>44127</v>
      </c>
      <c r="D73" s="3"/>
      <c r="E73" s="3" t="str">
        <f>"10348"</f>
        <v>10348</v>
      </c>
      <c r="F73" s="3" t="s">
        <v>30</v>
      </c>
      <c r="G73" s="3" t="s">
        <v>31</v>
      </c>
      <c r="H73" s="3" t="s">
        <v>17</v>
      </c>
      <c r="I73" s="4">
        <v>44127</v>
      </c>
      <c r="J73" s="5">
        <v>37962.400000000001</v>
      </c>
      <c r="K73" s="4">
        <v>43991</v>
      </c>
      <c r="L73" s="5">
        <v>28021.8</v>
      </c>
    </row>
    <row r="74" spans="1:12" s="6" customFormat="1" ht="36" customHeight="1" x14ac:dyDescent="0.25">
      <c r="A74" s="3" t="s">
        <v>129</v>
      </c>
      <c r="B74" s="3" t="s">
        <v>132</v>
      </c>
      <c r="C74" s="4">
        <v>44182</v>
      </c>
      <c r="D74" s="3"/>
      <c r="E74" s="3" t="str">
        <f>""</f>
        <v/>
      </c>
      <c r="F74" s="3" t="s">
        <v>13</v>
      </c>
      <c r="G74" s="3" t="s">
        <v>14</v>
      </c>
      <c r="H74" s="3" t="s">
        <v>17</v>
      </c>
      <c r="I74" s="4">
        <v>44182</v>
      </c>
      <c r="J74" s="5">
        <v>10000</v>
      </c>
      <c r="K74" s="3"/>
      <c r="L74" s="5">
        <v>0</v>
      </c>
    </row>
    <row r="75" spans="1:12" s="6" customFormat="1" ht="36" customHeight="1" x14ac:dyDescent="0.25">
      <c r="A75" s="3" t="s">
        <v>133</v>
      </c>
      <c r="B75" s="3" t="s">
        <v>134</v>
      </c>
      <c r="C75" s="4">
        <v>43556</v>
      </c>
      <c r="D75" s="3"/>
      <c r="E75" s="3" t="str">
        <f>""</f>
        <v/>
      </c>
      <c r="F75" s="3" t="s">
        <v>13</v>
      </c>
      <c r="G75" s="3" t="s">
        <v>23</v>
      </c>
      <c r="H75" s="3" t="s">
        <v>15</v>
      </c>
      <c r="I75" s="4">
        <v>43556</v>
      </c>
      <c r="J75" s="5"/>
      <c r="K75" s="3"/>
      <c r="L75" s="5">
        <v>6031.2</v>
      </c>
    </row>
    <row r="76" spans="1:12" s="6" customFormat="1" ht="36" customHeight="1" x14ac:dyDescent="0.25">
      <c r="A76" s="3" t="s">
        <v>135</v>
      </c>
      <c r="B76" s="3" t="s">
        <v>136</v>
      </c>
      <c r="C76" s="4">
        <v>43831</v>
      </c>
      <c r="D76" s="3"/>
      <c r="E76" s="3" t="str">
        <f>"10947"</f>
        <v>10947</v>
      </c>
      <c r="F76" s="3" t="s">
        <v>13</v>
      </c>
      <c r="G76" s="3" t="s">
        <v>14</v>
      </c>
      <c r="H76" s="3" t="s">
        <v>37</v>
      </c>
      <c r="I76" s="4">
        <v>43831</v>
      </c>
      <c r="J76" s="5">
        <v>12360</v>
      </c>
      <c r="K76" s="4">
        <v>44096</v>
      </c>
      <c r="L76" s="5">
        <v>12217.8</v>
      </c>
    </row>
    <row r="77" spans="1:12" s="6" customFormat="1" ht="36" customHeight="1" x14ac:dyDescent="0.25">
      <c r="A77" s="3" t="s">
        <v>137</v>
      </c>
      <c r="B77" s="3" t="s">
        <v>138</v>
      </c>
      <c r="C77" s="4">
        <v>43865</v>
      </c>
      <c r="D77" s="3"/>
      <c r="E77" s="3" t="str">
        <f>""</f>
        <v/>
      </c>
      <c r="F77" s="3" t="s">
        <v>13</v>
      </c>
      <c r="G77" s="3" t="s">
        <v>14</v>
      </c>
      <c r="H77" s="3" t="s">
        <v>37</v>
      </c>
      <c r="I77" s="4">
        <v>43865</v>
      </c>
      <c r="J77" s="5">
        <v>12336.65</v>
      </c>
      <c r="K77" s="3"/>
      <c r="L77" s="5">
        <v>13286.55</v>
      </c>
    </row>
    <row r="78" spans="1:12" s="6" customFormat="1" ht="36" customHeight="1" x14ac:dyDescent="0.25">
      <c r="A78" s="3" t="s">
        <v>139</v>
      </c>
      <c r="B78" s="3" t="s">
        <v>140</v>
      </c>
      <c r="C78" s="4">
        <v>43831</v>
      </c>
      <c r="D78" s="3"/>
      <c r="E78" s="3" t="str">
        <f>""</f>
        <v/>
      </c>
      <c r="F78" s="3" t="s">
        <v>13</v>
      </c>
      <c r="G78" s="3" t="s">
        <v>14</v>
      </c>
      <c r="H78" s="3" t="s">
        <v>15</v>
      </c>
      <c r="I78" s="4">
        <v>43831</v>
      </c>
      <c r="J78" s="5"/>
      <c r="K78" s="3"/>
      <c r="L78" s="5">
        <v>7824.95</v>
      </c>
    </row>
    <row r="79" spans="1:12" s="6" customFormat="1" ht="36" customHeight="1" x14ac:dyDescent="0.25">
      <c r="A79" s="3" t="s">
        <v>141</v>
      </c>
      <c r="B79" s="3" t="s">
        <v>142</v>
      </c>
      <c r="C79" s="4">
        <v>43831</v>
      </c>
      <c r="D79" s="3"/>
      <c r="E79" s="3" t="str">
        <f>""</f>
        <v/>
      </c>
      <c r="F79" s="3" t="s">
        <v>13</v>
      </c>
      <c r="G79" s="3" t="s">
        <v>14</v>
      </c>
      <c r="H79" s="3" t="s">
        <v>37</v>
      </c>
      <c r="I79" s="4">
        <v>43831</v>
      </c>
      <c r="J79" s="5"/>
      <c r="K79" s="3"/>
      <c r="L79" s="5">
        <v>22212.25</v>
      </c>
    </row>
    <row r="80" spans="1:12" s="6" customFormat="1" ht="36" customHeight="1" x14ac:dyDescent="0.25">
      <c r="A80" s="3" t="s">
        <v>143</v>
      </c>
      <c r="B80" s="3" t="s">
        <v>144</v>
      </c>
      <c r="C80" s="4">
        <v>43783</v>
      </c>
      <c r="D80" s="3"/>
      <c r="E80" s="3" t="str">
        <f>""</f>
        <v/>
      </c>
      <c r="F80" s="3" t="s">
        <v>13</v>
      </c>
      <c r="G80" s="3" t="s">
        <v>23</v>
      </c>
      <c r="H80" s="3" t="s">
        <v>17</v>
      </c>
      <c r="I80" s="4">
        <v>43783</v>
      </c>
      <c r="J80" s="5">
        <v>7900</v>
      </c>
      <c r="K80" s="3"/>
      <c r="L80" s="5">
        <v>7313.9</v>
      </c>
    </row>
    <row r="81" spans="1:12" s="6" customFormat="1" ht="36" customHeight="1" x14ac:dyDescent="0.25">
      <c r="A81" s="3" t="s">
        <v>145</v>
      </c>
      <c r="B81" s="3" t="s">
        <v>146</v>
      </c>
      <c r="C81" s="4">
        <v>43806</v>
      </c>
      <c r="D81" s="3"/>
      <c r="E81" s="3" t="str">
        <f>""</f>
        <v/>
      </c>
      <c r="F81" s="3" t="s">
        <v>13</v>
      </c>
      <c r="G81" s="3" t="s">
        <v>14</v>
      </c>
      <c r="H81" s="3" t="s">
        <v>17</v>
      </c>
      <c r="I81" s="4">
        <v>43806</v>
      </c>
      <c r="J81" s="5">
        <v>8099.5</v>
      </c>
      <c r="K81" s="3"/>
      <c r="L81" s="5">
        <v>13504.6</v>
      </c>
    </row>
    <row r="82" spans="1:12" s="6" customFormat="1" ht="36" customHeight="1" x14ac:dyDescent="0.25">
      <c r="A82" s="3" t="s">
        <v>145</v>
      </c>
      <c r="B82" s="3" t="s">
        <v>147</v>
      </c>
      <c r="C82" s="4">
        <v>43776</v>
      </c>
      <c r="D82" s="3"/>
      <c r="E82" s="3" t="str">
        <f>""</f>
        <v/>
      </c>
      <c r="F82" s="3" t="s">
        <v>13</v>
      </c>
      <c r="G82" s="3" t="s">
        <v>14</v>
      </c>
      <c r="H82" s="3" t="s">
        <v>20</v>
      </c>
      <c r="I82" s="4">
        <v>43776</v>
      </c>
      <c r="J82" s="5">
        <v>17846.400000000001</v>
      </c>
      <c r="K82" s="3"/>
      <c r="L82" s="5">
        <v>23471.15</v>
      </c>
    </row>
    <row r="83" spans="1:12" s="6" customFormat="1" ht="36" customHeight="1" x14ac:dyDescent="0.25">
      <c r="A83" s="3" t="s">
        <v>145</v>
      </c>
      <c r="B83" s="3" t="s">
        <v>148</v>
      </c>
      <c r="C83" s="4">
        <v>43997</v>
      </c>
      <c r="D83" s="3"/>
      <c r="E83" s="3" t="str">
        <f>""</f>
        <v/>
      </c>
      <c r="F83" s="3" t="s">
        <v>13</v>
      </c>
      <c r="G83" s="3" t="s">
        <v>149</v>
      </c>
      <c r="H83" s="3" t="s">
        <v>20</v>
      </c>
      <c r="I83" s="4">
        <v>43997</v>
      </c>
      <c r="J83" s="5">
        <v>19984.7</v>
      </c>
      <c r="K83" s="3"/>
      <c r="L83" s="5">
        <v>21231.3</v>
      </c>
    </row>
    <row r="84" spans="1:12" s="6" customFormat="1" ht="36" customHeight="1" x14ac:dyDescent="0.25">
      <c r="A84" s="3" t="s">
        <v>150</v>
      </c>
      <c r="B84" s="3" t="s">
        <v>151</v>
      </c>
      <c r="C84" s="4">
        <v>43831</v>
      </c>
      <c r="D84" s="3"/>
      <c r="E84" s="3" t="str">
        <f>"9991"</f>
        <v>9991</v>
      </c>
      <c r="F84" s="3" t="s">
        <v>13</v>
      </c>
      <c r="G84" s="3" t="s">
        <v>14</v>
      </c>
      <c r="H84" s="3" t="s">
        <v>15</v>
      </c>
      <c r="I84" s="4">
        <v>43831</v>
      </c>
      <c r="J84" s="5"/>
      <c r="K84" s="4">
        <v>43914</v>
      </c>
      <c r="L84" s="5">
        <v>61389</v>
      </c>
    </row>
    <row r="85" spans="1:12" s="6" customFormat="1" ht="36" customHeight="1" x14ac:dyDescent="0.25">
      <c r="A85" s="3" t="s">
        <v>152</v>
      </c>
      <c r="B85" s="3" t="s">
        <v>153</v>
      </c>
      <c r="C85" s="4">
        <v>44089</v>
      </c>
      <c r="D85" s="3"/>
      <c r="E85" s="3" t="str">
        <f>""</f>
        <v/>
      </c>
      <c r="F85" s="3" t="s">
        <v>13</v>
      </c>
      <c r="G85" s="3" t="s">
        <v>14</v>
      </c>
      <c r="H85" s="3" t="s">
        <v>17</v>
      </c>
      <c r="I85" s="4">
        <v>44089</v>
      </c>
      <c r="J85" s="5">
        <v>6458</v>
      </c>
      <c r="K85" s="3"/>
      <c r="L85" s="5">
        <v>6686</v>
      </c>
    </row>
    <row r="86" spans="1:12" s="6" customFormat="1" ht="36" customHeight="1" x14ac:dyDescent="0.25">
      <c r="A86" s="3" t="s">
        <v>152</v>
      </c>
      <c r="B86" s="3" t="s">
        <v>154</v>
      </c>
      <c r="C86" s="4">
        <v>44166</v>
      </c>
      <c r="D86" s="3"/>
      <c r="E86" s="3" t="str">
        <f>""</f>
        <v/>
      </c>
      <c r="F86" s="3" t="s">
        <v>13</v>
      </c>
      <c r="G86" s="3" t="s">
        <v>14</v>
      </c>
      <c r="H86" s="3" t="s">
        <v>17</v>
      </c>
      <c r="I86" s="4">
        <v>44166</v>
      </c>
      <c r="J86" s="5">
        <v>7365</v>
      </c>
      <c r="K86" s="3"/>
      <c r="L86" s="5">
        <v>7932.1</v>
      </c>
    </row>
    <row r="87" spans="1:12" s="6" customFormat="1" ht="36" customHeight="1" x14ac:dyDescent="0.25">
      <c r="A87" s="3" t="s">
        <v>155</v>
      </c>
      <c r="B87" s="3" t="s">
        <v>156</v>
      </c>
      <c r="C87" s="4">
        <v>43466</v>
      </c>
      <c r="D87" s="3"/>
      <c r="E87" s="3" t="str">
        <f>"8211"</f>
        <v>8211</v>
      </c>
      <c r="F87" s="3" t="s">
        <v>30</v>
      </c>
      <c r="G87" s="3" t="s">
        <v>157</v>
      </c>
      <c r="H87" s="3" t="s">
        <v>37</v>
      </c>
      <c r="I87" s="4">
        <v>43466</v>
      </c>
      <c r="J87" s="5">
        <v>18200.95</v>
      </c>
      <c r="K87" s="4">
        <v>43627</v>
      </c>
      <c r="L87" s="5">
        <v>25107.95</v>
      </c>
    </row>
    <row r="88" spans="1:12" s="6" customFormat="1" ht="36" customHeight="1" x14ac:dyDescent="0.25">
      <c r="A88" s="3" t="s">
        <v>155</v>
      </c>
      <c r="B88" s="3" t="s">
        <v>158</v>
      </c>
      <c r="C88" s="4">
        <v>43831</v>
      </c>
      <c r="D88" s="3"/>
      <c r="E88" s="3" t="str">
        <f>""</f>
        <v/>
      </c>
      <c r="F88" s="3" t="s">
        <v>13</v>
      </c>
      <c r="G88" s="3" t="s">
        <v>14</v>
      </c>
      <c r="H88" s="3" t="s">
        <v>37</v>
      </c>
      <c r="I88" s="4">
        <v>43831</v>
      </c>
      <c r="J88" s="5"/>
      <c r="K88" s="3"/>
      <c r="L88" s="5">
        <v>8152.75</v>
      </c>
    </row>
    <row r="89" spans="1:12" s="6" customFormat="1" ht="36" customHeight="1" x14ac:dyDescent="0.25">
      <c r="A89" s="3" t="s">
        <v>155</v>
      </c>
      <c r="B89" s="3" t="s">
        <v>159</v>
      </c>
      <c r="C89" s="4">
        <v>43853</v>
      </c>
      <c r="D89" s="3"/>
      <c r="E89" s="3" t="str">
        <f>""</f>
        <v/>
      </c>
      <c r="F89" s="3" t="s">
        <v>13</v>
      </c>
      <c r="G89" s="3" t="s">
        <v>14</v>
      </c>
      <c r="H89" s="3" t="s">
        <v>37</v>
      </c>
      <c r="I89" s="4">
        <v>43853</v>
      </c>
      <c r="J89" s="5">
        <v>10299.200000000001</v>
      </c>
      <c r="K89" s="3"/>
      <c r="L89" s="5">
        <v>10077.25</v>
      </c>
    </row>
    <row r="90" spans="1:12" s="6" customFormat="1" ht="36" customHeight="1" x14ac:dyDescent="0.25">
      <c r="A90" s="3" t="s">
        <v>155</v>
      </c>
      <c r="B90" s="3" t="s">
        <v>160</v>
      </c>
      <c r="C90" s="4">
        <v>43922</v>
      </c>
      <c r="D90" s="3"/>
      <c r="E90" s="3" t="str">
        <f>""</f>
        <v/>
      </c>
      <c r="F90" s="3" t="s">
        <v>13</v>
      </c>
      <c r="G90" s="3" t="s">
        <v>14</v>
      </c>
      <c r="H90" s="3" t="s">
        <v>37</v>
      </c>
      <c r="I90" s="4">
        <v>43922</v>
      </c>
      <c r="J90" s="5">
        <v>13575.2</v>
      </c>
      <c r="K90" s="3"/>
      <c r="L90" s="5">
        <v>14620.5</v>
      </c>
    </row>
    <row r="91" spans="1:12" s="6" customFormat="1" ht="36" customHeight="1" x14ac:dyDescent="0.25">
      <c r="A91" s="3" t="s">
        <v>155</v>
      </c>
      <c r="B91" s="3" t="s">
        <v>161</v>
      </c>
      <c r="C91" s="4">
        <v>43957</v>
      </c>
      <c r="D91" s="3"/>
      <c r="E91" s="3" t="str">
        <f>"10112"</f>
        <v>10112</v>
      </c>
      <c r="F91" s="3" t="s">
        <v>13</v>
      </c>
      <c r="G91" s="3" t="s">
        <v>14</v>
      </c>
      <c r="H91" s="3" t="s">
        <v>37</v>
      </c>
      <c r="I91" s="4">
        <v>43957</v>
      </c>
      <c r="J91" s="5">
        <v>47074</v>
      </c>
      <c r="K91" s="4">
        <v>43949</v>
      </c>
      <c r="L91" s="5">
        <v>47862.95</v>
      </c>
    </row>
    <row r="92" spans="1:12" s="6" customFormat="1" ht="36" customHeight="1" x14ac:dyDescent="0.25">
      <c r="A92" s="3" t="s">
        <v>155</v>
      </c>
      <c r="B92" s="3" t="s">
        <v>162</v>
      </c>
      <c r="C92" s="4">
        <v>44020</v>
      </c>
      <c r="D92" s="3"/>
      <c r="E92" s="3" t="str">
        <f>""</f>
        <v/>
      </c>
      <c r="F92" s="3" t="s">
        <v>13</v>
      </c>
      <c r="G92" s="3" t="s">
        <v>14</v>
      </c>
      <c r="H92" s="3" t="s">
        <v>37</v>
      </c>
      <c r="I92" s="4">
        <v>44020</v>
      </c>
      <c r="J92" s="5">
        <v>19086.400000000001</v>
      </c>
      <c r="K92" s="3"/>
      <c r="L92" s="5">
        <v>21223.8</v>
      </c>
    </row>
    <row r="93" spans="1:12" s="6" customFormat="1" ht="36" customHeight="1" x14ac:dyDescent="0.25">
      <c r="A93" s="3" t="s">
        <v>163</v>
      </c>
      <c r="B93" s="3" t="s">
        <v>164</v>
      </c>
      <c r="C93" s="4">
        <v>43831</v>
      </c>
      <c r="D93" s="3"/>
      <c r="E93" s="3" t="str">
        <f>""</f>
        <v/>
      </c>
      <c r="F93" s="3" t="s">
        <v>13</v>
      </c>
      <c r="G93" s="3" t="s">
        <v>14</v>
      </c>
      <c r="H93" s="3" t="s">
        <v>15</v>
      </c>
      <c r="I93" s="4">
        <v>43831</v>
      </c>
      <c r="J93" s="5">
        <v>20000</v>
      </c>
      <c r="K93" s="3"/>
      <c r="L93" s="5">
        <v>3618.5</v>
      </c>
    </row>
    <row r="94" spans="1:12" s="6" customFormat="1" ht="36" customHeight="1" x14ac:dyDescent="0.25">
      <c r="A94" s="3" t="s">
        <v>163</v>
      </c>
      <c r="B94" s="3" t="s">
        <v>843</v>
      </c>
      <c r="C94" s="4">
        <v>43831</v>
      </c>
      <c r="D94" s="3"/>
      <c r="E94" s="3" t="str">
        <f>"9554"</f>
        <v>9554</v>
      </c>
      <c r="F94" s="3" t="s">
        <v>13</v>
      </c>
      <c r="G94" s="3" t="s">
        <v>14</v>
      </c>
      <c r="H94" s="3" t="s">
        <v>15</v>
      </c>
      <c r="I94" s="4">
        <v>43831</v>
      </c>
      <c r="J94" s="5">
        <v>15420</v>
      </c>
      <c r="K94" s="4">
        <v>43844</v>
      </c>
      <c r="L94" s="5">
        <v>3187.95</v>
      </c>
    </row>
    <row r="95" spans="1:12" s="6" customFormat="1" ht="36" customHeight="1" x14ac:dyDescent="0.25">
      <c r="A95" s="3" t="s">
        <v>165</v>
      </c>
      <c r="B95" s="3" t="s">
        <v>166</v>
      </c>
      <c r="C95" s="4">
        <v>43831</v>
      </c>
      <c r="D95" s="3"/>
      <c r="E95" s="3" t="str">
        <f>""</f>
        <v/>
      </c>
      <c r="F95" s="3" t="s">
        <v>13</v>
      </c>
      <c r="G95" s="3" t="s">
        <v>14</v>
      </c>
      <c r="H95" s="3" t="s">
        <v>20</v>
      </c>
      <c r="I95" s="4">
        <v>43831</v>
      </c>
      <c r="J95" s="5">
        <v>5600</v>
      </c>
      <c r="K95" s="3"/>
      <c r="L95" s="5">
        <v>5512.3</v>
      </c>
    </row>
    <row r="96" spans="1:12" s="6" customFormat="1" ht="36" customHeight="1" x14ac:dyDescent="0.25">
      <c r="A96" s="3" t="s">
        <v>167</v>
      </c>
      <c r="B96" s="3" t="s">
        <v>168</v>
      </c>
      <c r="C96" s="4">
        <v>43101</v>
      </c>
      <c r="D96" s="3"/>
      <c r="E96" s="3" t="str">
        <f>""</f>
        <v/>
      </c>
      <c r="F96" s="3" t="s">
        <v>13</v>
      </c>
      <c r="G96" s="3" t="s">
        <v>23</v>
      </c>
      <c r="H96" s="3" t="s">
        <v>15</v>
      </c>
      <c r="I96" s="4">
        <v>43101</v>
      </c>
      <c r="J96" s="5">
        <v>19708.2</v>
      </c>
      <c r="K96" s="3"/>
      <c r="L96" s="5">
        <v>6018.4</v>
      </c>
    </row>
    <row r="97" spans="1:12" s="6" customFormat="1" ht="36" customHeight="1" x14ac:dyDescent="0.25">
      <c r="A97" s="3" t="s">
        <v>167</v>
      </c>
      <c r="B97" s="3" t="s">
        <v>169</v>
      </c>
      <c r="C97" s="4">
        <v>43831</v>
      </c>
      <c r="D97" s="4">
        <v>44196</v>
      </c>
      <c r="E97" s="3" t="str">
        <f>""</f>
        <v/>
      </c>
      <c r="F97" s="3" t="s">
        <v>13</v>
      </c>
      <c r="G97" s="3" t="s">
        <v>14</v>
      </c>
      <c r="H97" s="3" t="s">
        <v>15</v>
      </c>
      <c r="I97" s="4">
        <v>43831</v>
      </c>
      <c r="J97" s="5"/>
      <c r="K97" s="3"/>
      <c r="L97" s="5">
        <v>7408.05</v>
      </c>
    </row>
    <row r="98" spans="1:12" s="6" customFormat="1" ht="36" customHeight="1" x14ac:dyDescent="0.25">
      <c r="A98" s="3" t="s">
        <v>167</v>
      </c>
      <c r="B98" s="3" t="s">
        <v>170</v>
      </c>
      <c r="C98" s="4">
        <v>43831</v>
      </c>
      <c r="D98" s="3"/>
      <c r="E98" s="3" t="str">
        <f>""</f>
        <v/>
      </c>
      <c r="F98" s="3" t="s">
        <v>13</v>
      </c>
      <c r="G98" s="3" t="s">
        <v>14</v>
      </c>
      <c r="H98" s="3" t="s">
        <v>37</v>
      </c>
      <c r="I98" s="4">
        <v>43831</v>
      </c>
      <c r="J98" s="5">
        <v>8077.5</v>
      </c>
      <c r="K98" s="3"/>
      <c r="L98" s="5">
        <v>8077.5</v>
      </c>
    </row>
    <row r="99" spans="1:12" s="6" customFormat="1" ht="36" customHeight="1" x14ac:dyDescent="0.25">
      <c r="A99" s="3" t="s">
        <v>167</v>
      </c>
      <c r="B99" s="3" t="s">
        <v>171</v>
      </c>
      <c r="C99" s="4">
        <v>43831</v>
      </c>
      <c r="D99" s="3"/>
      <c r="E99" s="3" t="str">
        <f>""</f>
        <v/>
      </c>
      <c r="F99" s="3" t="s">
        <v>13</v>
      </c>
      <c r="G99" s="3" t="s">
        <v>19</v>
      </c>
      <c r="H99" s="3" t="s">
        <v>15</v>
      </c>
      <c r="I99" s="4">
        <v>43831</v>
      </c>
      <c r="J99" s="5">
        <v>7754.4</v>
      </c>
      <c r="K99" s="3"/>
      <c r="L99" s="5">
        <v>7754.4</v>
      </c>
    </row>
    <row r="100" spans="1:12" s="6" customFormat="1" ht="36" customHeight="1" x14ac:dyDescent="0.25">
      <c r="A100" s="3" t="s">
        <v>167</v>
      </c>
      <c r="B100" s="3" t="s">
        <v>172</v>
      </c>
      <c r="C100" s="4">
        <v>43831</v>
      </c>
      <c r="D100" s="3"/>
      <c r="E100" s="3" t="str">
        <f>""</f>
        <v/>
      </c>
      <c r="F100" s="3" t="s">
        <v>13</v>
      </c>
      <c r="G100" s="3" t="s">
        <v>14</v>
      </c>
      <c r="H100" s="3" t="s">
        <v>15</v>
      </c>
      <c r="I100" s="4">
        <v>43831</v>
      </c>
      <c r="J100" s="5"/>
      <c r="K100" s="3"/>
      <c r="L100" s="5">
        <v>10311.200000000001</v>
      </c>
    </row>
    <row r="101" spans="1:12" s="6" customFormat="1" ht="36" customHeight="1" x14ac:dyDescent="0.25">
      <c r="A101" s="3" t="s">
        <v>173</v>
      </c>
      <c r="B101" s="3" t="s">
        <v>174</v>
      </c>
      <c r="C101" s="4">
        <v>43924</v>
      </c>
      <c r="D101" s="3"/>
      <c r="E101" s="3" t="str">
        <f>""</f>
        <v/>
      </c>
      <c r="F101" s="3" t="s">
        <v>13</v>
      </c>
      <c r="G101" s="3" t="s">
        <v>14</v>
      </c>
      <c r="H101" s="3" t="s">
        <v>15</v>
      </c>
      <c r="I101" s="4">
        <v>43924</v>
      </c>
      <c r="J101" s="5">
        <v>7600</v>
      </c>
      <c r="K101" s="3"/>
      <c r="L101" s="5">
        <v>8185.2</v>
      </c>
    </row>
    <row r="102" spans="1:12" s="6" customFormat="1" ht="36" customHeight="1" x14ac:dyDescent="0.25">
      <c r="A102" s="3" t="s">
        <v>175</v>
      </c>
      <c r="B102" s="3" t="s">
        <v>176</v>
      </c>
      <c r="C102" s="4">
        <v>44013</v>
      </c>
      <c r="D102" s="3"/>
      <c r="E102" s="3" t="str">
        <f>"9554"</f>
        <v>9554</v>
      </c>
      <c r="F102" s="3" t="s">
        <v>13</v>
      </c>
      <c r="G102" s="3" t="s">
        <v>14</v>
      </c>
      <c r="H102" s="3" t="s">
        <v>15</v>
      </c>
      <c r="I102" s="4">
        <v>44013</v>
      </c>
      <c r="J102" s="5">
        <v>50400</v>
      </c>
      <c r="K102" s="4">
        <v>43844</v>
      </c>
      <c r="L102" s="5">
        <v>5998.9</v>
      </c>
    </row>
    <row r="103" spans="1:12" s="6" customFormat="1" ht="36" customHeight="1" x14ac:dyDescent="0.25">
      <c r="A103" s="3" t="s">
        <v>177</v>
      </c>
      <c r="B103" s="3" t="s">
        <v>178</v>
      </c>
      <c r="C103" s="4">
        <v>44165</v>
      </c>
      <c r="D103" s="4">
        <v>44196</v>
      </c>
      <c r="E103" s="3" t="str">
        <f>""</f>
        <v/>
      </c>
      <c r="F103" s="3" t="s">
        <v>13</v>
      </c>
      <c r="G103" s="3" t="s">
        <v>14</v>
      </c>
      <c r="H103" s="3" t="s">
        <v>15</v>
      </c>
      <c r="I103" s="4">
        <v>44165</v>
      </c>
      <c r="J103" s="5">
        <v>7920</v>
      </c>
      <c r="K103" s="3"/>
      <c r="L103" s="5">
        <v>7920</v>
      </c>
    </row>
    <row r="104" spans="1:12" s="6" customFormat="1" ht="36" customHeight="1" x14ac:dyDescent="0.25">
      <c r="A104" s="3" t="s">
        <v>179</v>
      </c>
      <c r="B104" s="3" t="s">
        <v>180</v>
      </c>
      <c r="C104" s="4">
        <v>43831</v>
      </c>
      <c r="D104" s="3"/>
      <c r="E104" s="3" t="str">
        <f>"9554"</f>
        <v>9554</v>
      </c>
      <c r="F104" s="3" t="s">
        <v>13</v>
      </c>
      <c r="G104" s="3" t="s">
        <v>14</v>
      </c>
      <c r="H104" s="3" t="s">
        <v>15</v>
      </c>
      <c r="I104" s="4">
        <v>43831</v>
      </c>
      <c r="J104" s="5">
        <v>32660</v>
      </c>
      <c r="K104" s="4">
        <v>43844</v>
      </c>
      <c r="L104" s="5">
        <v>11540.05</v>
      </c>
    </row>
    <row r="105" spans="1:12" s="6" customFormat="1" ht="36" customHeight="1" x14ac:dyDescent="0.25">
      <c r="A105" s="3" t="s">
        <v>181</v>
      </c>
      <c r="B105" s="3" t="s">
        <v>182</v>
      </c>
      <c r="C105" s="4">
        <v>43843</v>
      </c>
      <c r="D105" s="3"/>
      <c r="E105" s="3" t="str">
        <f>"9499"</f>
        <v>9499</v>
      </c>
      <c r="F105" s="3" t="s">
        <v>13</v>
      </c>
      <c r="G105" s="3" t="s">
        <v>183</v>
      </c>
      <c r="H105" s="3" t="s">
        <v>37</v>
      </c>
      <c r="I105" s="4">
        <v>43843</v>
      </c>
      <c r="J105" s="5">
        <v>16000</v>
      </c>
      <c r="K105" s="4">
        <v>43837</v>
      </c>
      <c r="L105" s="5">
        <v>23424.45</v>
      </c>
    </row>
    <row r="106" spans="1:12" s="6" customFormat="1" ht="36" customHeight="1" x14ac:dyDescent="0.25">
      <c r="A106" s="3" t="s">
        <v>184</v>
      </c>
      <c r="B106" s="3" t="s">
        <v>185</v>
      </c>
      <c r="C106" s="4">
        <v>43831</v>
      </c>
      <c r="D106" s="3"/>
      <c r="E106" s="3" t="str">
        <f>"9554"</f>
        <v>9554</v>
      </c>
      <c r="F106" s="3" t="s">
        <v>13</v>
      </c>
      <c r="G106" s="3" t="s">
        <v>14</v>
      </c>
      <c r="H106" s="3" t="s">
        <v>15</v>
      </c>
      <c r="I106" s="4">
        <v>43831</v>
      </c>
      <c r="J106" s="5">
        <v>9800</v>
      </c>
      <c r="K106" s="4">
        <v>43844</v>
      </c>
      <c r="L106" s="5">
        <v>2638.65</v>
      </c>
    </row>
    <row r="107" spans="1:12" s="6" customFormat="1" ht="36" customHeight="1" x14ac:dyDescent="0.25">
      <c r="A107" s="3" t="s">
        <v>186</v>
      </c>
      <c r="B107" s="3" t="s">
        <v>187</v>
      </c>
      <c r="C107" s="4">
        <v>43831</v>
      </c>
      <c r="D107" s="3"/>
      <c r="E107" s="3" t="str">
        <f>"9554"</f>
        <v>9554</v>
      </c>
      <c r="F107" s="3" t="s">
        <v>13</v>
      </c>
      <c r="G107" s="3" t="s">
        <v>14</v>
      </c>
      <c r="H107" s="3" t="s">
        <v>15</v>
      </c>
      <c r="I107" s="4">
        <v>43831</v>
      </c>
      <c r="J107" s="5">
        <v>27400</v>
      </c>
      <c r="K107" s="4">
        <v>43844</v>
      </c>
      <c r="L107" s="5">
        <v>7377.45</v>
      </c>
    </row>
    <row r="108" spans="1:12" s="6" customFormat="1" ht="36" customHeight="1" x14ac:dyDescent="0.25">
      <c r="A108" s="3" t="s">
        <v>186</v>
      </c>
      <c r="B108" s="3" t="s">
        <v>188</v>
      </c>
      <c r="C108" s="4">
        <v>43831</v>
      </c>
      <c r="D108" s="3"/>
      <c r="E108" s="3" t="str">
        <f>""</f>
        <v/>
      </c>
      <c r="F108" s="3" t="s">
        <v>13</v>
      </c>
      <c r="G108" s="3" t="s">
        <v>14</v>
      </c>
      <c r="H108" s="3" t="s">
        <v>17</v>
      </c>
      <c r="I108" s="4">
        <v>43831</v>
      </c>
      <c r="J108" s="5">
        <v>13636.4</v>
      </c>
      <c r="K108" s="3"/>
      <c r="L108" s="5">
        <v>4895.45</v>
      </c>
    </row>
    <row r="109" spans="1:12" s="6" customFormat="1" ht="36" customHeight="1" x14ac:dyDescent="0.25">
      <c r="A109" s="3" t="s">
        <v>189</v>
      </c>
      <c r="B109" s="3" t="s">
        <v>190</v>
      </c>
      <c r="C109" s="4">
        <v>43831</v>
      </c>
      <c r="D109" s="3"/>
      <c r="E109" s="3" t="str">
        <f>"9554"</f>
        <v>9554</v>
      </c>
      <c r="F109" s="3" t="s">
        <v>13</v>
      </c>
      <c r="G109" s="3" t="s">
        <v>14</v>
      </c>
      <c r="H109" s="3" t="s">
        <v>15</v>
      </c>
      <c r="I109" s="4">
        <v>43831</v>
      </c>
      <c r="J109" s="5">
        <v>6600</v>
      </c>
      <c r="K109" s="4">
        <v>43844</v>
      </c>
      <c r="L109" s="5">
        <v>1777.05</v>
      </c>
    </row>
    <row r="110" spans="1:12" s="6" customFormat="1" ht="36" customHeight="1" x14ac:dyDescent="0.25">
      <c r="A110" s="3" t="s">
        <v>191</v>
      </c>
      <c r="B110" s="3" t="s">
        <v>192</v>
      </c>
      <c r="C110" s="4">
        <v>43601</v>
      </c>
      <c r="D110" s="3"/>
      <c r="E110" s="3" t="str">
        <f>"8020"</f>
        <v>8020</v>
      </c>
      <c r="F110" s="3" t="s">
        <v>13</v>
      </c>
      <c r="G110" s="3" t="s">
        <v>23</v>
      </c>
      <c r="H110" s="3" t="s">
        <v>15</v>
      </c>
      <c r="I110" s="4">
        <v>43601</v>
      </c>
      <c r="J110" s="5">
        <v>20500</v>
      </c>
      <c r="K110" s="4">
        <v>43599</v>
      </c>
      <c r="L110" s="5">
        <v>15450</v>
      </c>
    </row>
    <row r="111" spans="1:12" s="6" customFormat="1" ht="36" customHeight="1" x14ac:dyDescent="0.25">
      <c r="A111" s="3" t="s">
        <v>191</v>
      </c>
      <c r="B111" s="3" t="s">
        <v>193</v>
      </c>
      <c r="C111" s="4">
        <v>44040</v>
      </c>
      <c r="D111" s="3"/>
      <c r="E111" s="3" t="str">
        <f>"9954"</f>
        <v>9954</v>
      </c>
      <c r="F111" s="3" t="s">
        <v>13</v>
      </c>
      <c r="G111" s="3" t="s">
        <v>14</v>
      </c>
      <c r="H111" s="3" t="s">
        <v>15</v>
      </c>
      <c r="I111" s="4">
        <v>44040</v>
      </c>
      <c r="J111" s="5">
        <v>20427.099999999999</v>
      </c>
      <c r="K111" s="4">
        <v>43907</v>
      </c>
      <c r="L111" s="5">
        <v>16500</v>
      </c>
    </row>
    <row r="112" spans="1:12" s="6" customFormat="1" ht="36" customHeight="1" x14ac:dyDescent="0.25">
      <c r="A112" s="3" t="s">
        <v>194</v>
      </c>
      <c r="B112" s="3" t="s">
        <v>195</v>
      </c>
      <c r="C112" s="4">
        <v>43831</v>
      </c>
      <c r="D112" s="3"/>
      <c r="E112" s="3" t="str">
        <f>""</f>
        <v/>
      </c>
      <c r="F112" s="3" t="s">
        <v>13</v>
      </c>
      <c r="G112" s="3" t="s">
        <v>14</v>
      </c>
      <c r="H112" s="3" t="s">
        <v>15</v>
      </c>
      <c r="I112" s="4">
        <v>43831</v>
      </c>
      <c r="J112" s="5">
        <v>12240</v>
      </c>
      <c r="K112" s="3"/>
      <c r="L112" s="5">
        <v>0</v>
      </c>
    </row>
    <row r="113" spans="1:12" s="6" customFormat="1" ht="36" customHeight="1" x14ac:dyDescent="0.25">
      <c r="A113" s="3" t="s">
        <v>196</v>
      </c>
      <c r="B113" s="3" t="s">
        <v>197</v>
      </c>
      <c r="C113" s="4">
        <v>43466</v>
      </c>
      <c r="D113" s="3"/>
      <c r="E113" s="3" t="str">
        <f>"3230"</f>
        <v>3230</v>
      </c>
      <c r="F113" s="3" t="s">
        <v>13</v>
      </c>
      <c r="G113" s="3" t="s">
        <v>23</v>
      </c>
      <c r="H113" s="3" t="s">
        <v>15</v>
      </c>
      <c r="I113" s="4">
        <v>43466</v>
      </c>
      <c r="J113" s="5">
        <v>45109</v>
      </c>
      <c r="K113" s="4">
        <v>42906</v>
      </c>
      <c r="L113" s="5">
        <v>5558.2</v>
      </c>
    </row>
    <row r="114" spans="1:12" s="6" customFormat="1" ht="36" customHeight="1" x14ac:dyDescent="0.25">
      <c r="A114" s="3" t="s">
        <v>196</v>
      </c>
      <c r="B114" s="3" t="s">
        <v>198</v>
      </c>
      <c r="C114" s="4">
        <v>43831</v>
      </c>
      <c r="D114" s="3"/>
      <c r="E114" s="3" t="str">
        <f>"8597"</f>
        <v>8597</v>
      </c>
      <c r="F114" s="3" t="s">
        <v>13</v>
      </c>
      <c r="G114" s="3" t="s">
        <v>14</v>
      </c>
      <c r="H114" s="3" t="s">
        <v>15</v>
      </c>
      <c r="I114" s="4">
        <v>43831</v>
      </c>
      <c r="J114" s="5">
        <v>61476</v>
      </c>
      <c r="K114" s="4">
        <v>43697</v>
      </c>
      <c r="L114" s="5">
        <v>46200.6</v>
      </c>
    </row>
    <row r="115" spans="1:12" s="6" customFormat="1" ht="36" customHeight="1" x14ac:dyDescent="0.25">
      <c r="A115" s="3" t="s">
        <v>196</v>
      </c>
      <c r="B115" s="3" t="s">
        <v>199</v>
      </c>
      <c r="C115" s="4">
        <v>43831</v>
      </c>
      <c r="D115" s="3"/>
      <c r="E115" s="3" t="str">
        <f>""</f>
        <v/>
      </c>
      <c r="F115" s="3" t="s">
        <v>13</v>
      </c>
      <c r="G115" s="3" t="s">
        <v>14</v>
      </c>
      <c r="H115" s="3" t="s">
        <v>15</v>
      </c>
      <c r="I115" s="4">
        <v>43831</v>
      </c>
      <c r="J115" s="5">
        <v>6462</v>
      </c>
      <c r="K115" s="3"/>
      <c r="L115" s="5">
        <v>6462</v>
      </c>
    </row>
    <row r="116" spans="1:12" s="6" customFormat="1" ht="36" customHeight="1" x14ac:dyDescent="0.25">
      <c r="A116" s="3" t="s">
        <v>196</v>
      </c>
      <c r="B116" s="3" t="s">
        <v>200</v>
      </c>
      <c r="C116" s="4">
        <v>43831</v>
      </c>
      <c r="D116" s="3"/>
      <c r="E116" s="3" t="str">
        <f>"10195"</f>
        <v>10195</v>
      </c>
      <c r="F116" s="3" t="s">
        <v>13</v>
      </c>
      <c r="G116" s="3" t="s">
        <v>19</v>
      </c>
      <c r="H116" s="3" t="s">
        <v>15</v>
      </c>
      <c r="I116" s="4">
        <v>43831</v>
      </c>
      <c r="J116" s="5">
        <v>16153</v>
      </c>
      <c r="K116" s="4">
        <v>43963</v>
      </c>
      <c r="L116" s="5">
        <v>13585.95</v>
      </c>
    </row>
    <row r="117" spans="1:12" s="6" customFormat="1" ht="36" customHeight="1" x14ac:dyDescent="0.25">
      <c r="A117" s="3" t="s">
        <v>201</v>
      </c>
      <c r="B117" s="3" t="s">
        <v>202</v>
      </c>
      <c r="C117" s="4">
        <v>43831</v>
      </c>
      <c r="D117" s="3"/>
      <c r="E117" s="3" t="str">
        <f>"9554"</f>
        <v>9554</v>
      </c>
      <c r="F117" s="3" t="s">
        <v>13</v>
      </c>
      <c r="G117" s="3" t="s">
        <v>14</v>
      </c>
      <c r="H117" s="3" t="s">
        <v>15</v>
      </c>
      <c r="I117" s="4">
        <v>43831</v>
      </c>
      <c r="J117" s="5">
        <v>8640</v>
      </c>
      <c r="K117" s="4">
        <v>43844</v>
      </c>
      <c r="L117" s="5">
        <v>2326.35</v>
      </c>
    </row>
    <row r="118" spans="1:12" s="6" customFormat="1" ht="36" customHeight="1" x14ac:dyDescent="0.25">
      <c r="A118" s="3" t="s">
        <v>203</v>
      </c>
      <c r="B118" s="3" t="s">
        <v>204</v>
      </c>
      <c r="C118" s="4">
        <v>43858</v>
      </c>
      <c r="D118" s="3"/>
      <c r="E118" s="3" t="str">
        <f>""</f>
        <v/>
      </c>
      <c r="F118" s="3" t="s">
        <v>13</v>
      </c>
      <c r="G118" s="3" t="s">
        <v>14</v>
      </c>
      <c r="H118" s="3" t="s">
        <v>20</v>
      </c>
      <c r="I118" s="4">
        <v>43858</v>
      </c>
      <c r="J118" s="5">
        <v>6656</v>
      </c>
      <c r="K118" s="3"/>
      <c r="L118" s="5">
        <v>7168.5</v>
      </c>
    </row>
    <row r="119" spans="1:12" s="6" customFormat="1" ht="36" customHeight="1" x14ac:dyDescent="0.25">
      <c r="A119" s="3" t="s">
        <v>205</v>
      </c>
      <c r="B119" s="3" t="s">
        <v>206</v>
      </c>
      <c r="C119" s="4">
        <v>43831</v>
      </c>
      <c r="D119" s="3"/>
      <c r="E119" s="3" t="str">
        <f>""</f>
        <v/>
      </c>
      <c r="F119" s="3" t="s">
        <v>13</v>
      </c>
      <c r="G119" s="3" t="s">
        <v>19</v>
      </c>
      <c r="H119" s="3" t="s">
        <v>37</v>
      </c>
      <c r="I119" s="4">
        <v>43831</v>
      </c>
      <c r="J119" s="5"/>
      <c r="K119" s="3"/>
      <c r="L119" s="5">
        <v>30597</v>
      </c>
    </row>
    <row r="120" spans="1:12" s="6" customFormat="1" ht="36" customHeight="1" x14ac:dyDescent="0.25">
      <c r="A120" s="3" t="s">
        <v>207</v>
      </c>
      <c r="B120" s="3" t="s">
        <v>208</v>
      </c>
      <c r="C120" s="4">
        <v>43893</v>
      </c>
      <c r="D120" s="3"/>
      <c r="E120" s="3" t="str">
        <f>""</f>
        <v/>
      </c>
      <c r="F120" s="3" t="s">
        <v>13</v>
      </c>
      <c r="G120" s="3" t="s">
        <v>14</v>
      </c>
      <c r="H120" s="3" t="s">
        <v>17</v>
      </c>
      <c r="I120" s="4">
        <v>43893</v>
      </c>
      <c r="J120" s="5">
        <v>12041</v>
      </c>
      <c r="K120" s="3"/>
      <c r="L120" s="5">
        <v>12610.6</v>
      </c>
    </row>
    <row r="121" spans="1:12" s="6" customFormat="1" ht="36" customHeight="1" x14ac:dyDescent="0.25">
      <c r="A121" s="3" t="s">
        <v>209</v>
      </c>
      <c r="B121" s="3" t="s">
        <v>210</v>
      </c>
      <c r="C121" s="4">
        <v>43831</v>
      </c>
      <c r="D121" s="4">
        <v>44196</v>
      </c>
      <c r="E121" s="3" t="str">
        <f>""</f>
        <v/>
      </c>
      <c r="F121" s="3" t="s">
        <v>13</v>
      </c>
      <c r="G121" s="3" t="s">
        <v>14</v>
      </c>
      <c r="H121" s="3" t="s">
        <v>37</v>
      </c>
      <c r="I121" s="4">
        <v>43831</v>
      </c>
      <c r="J121" s="5"/>
      <c r="K121" s="3"/>
      <c r="L121" s="5">
        <v>9191.0499999999993</v>
      </c>
    </row>
    <row r="122" spans="1:12" s="6" customFormat="1" ht="36" customHeight="1" x14ac:dyDescent="0.25">
      <c r="A122" s="3" t="s">
        <v>211</v>
      </c>
      <c r="B122" s="3" t="s">
        <v>212</v>
      </c>
      <c r="C122" s="4">
        <v>43831</v>
      </c>
      <c r="D122" s="3"/>
      <c r="E122" s="3" t="str">
        <f>""</f>
        <v/>
      </c>
      <c r="F122" s="3" t="s">
        <v>13</v>
      </c>
      <c r="G122" s="3" t="s">
        <v>14</v>
      </c>
      <c r="H122" s="3" t="s">
        <v>17</v>
      </c>
      <c r="I122" s="4">
        <v>43831</v>
      </c>
      <c r="J122" s="5">
        <v>9800</v>
      </c>
      <c r="K122" s="3"/>
      <c r="L122" s="5">
        <v>10869.6</v>
      </c>
    </row>
    <row r="123" spans="1:12" s="6" customFormat="1" ht="36" customHeight="1" x14ac:dyDescent="0.25">
      <c r="A123" s="3" t="s">
        <v>213</v>
      </c>
      <c r="B123" s="3" t="s">
        <v>214</v>
      </c>
      <c r="C123" s="4">
        <v>44131</v>
      </c>
      <c r="D123" s="3"/>
      <c r="E123" s="3" t="str">
        <f>""</f>
        <v/>
      </c>
      <c r="F123" s="3" t="s">
        <v>13</v>
      </c>
      <c r="G123" s="3" t="s">
        <v>149</v>
      </c>
      <c r="H123" s="3" t="s">
        <v>17</v>
      </c>
      <c r="I123" s="4">
        <v>44131</v>
      </c>
      <c r="J123" s="5">
        <v>6787.7</v>
      </c>
      <c r="K123" s="3"/>
      <c r="L123" s="5">
        <v>0</v>
      </c>
    </row>
    <row r="124" spans="1:12" s="6" customFormat="1" ht="36" customHeight="1" x14ac:dyDescent="0.25">
      <c r="A124" s="3" t="s">
        <v>215</v>
      </c>
      <c r="B124" s="3" t="s">
        <v>216</v>
      </c>
      <c r="C124" s="4">
        <v>43831</v>
      </c>
      <c r="D124" s="3"/>
      <c r="E124" s="3" t="str">
        <f>"9750"</f>
        <v>9750</v>
      </c>
      <c r="F124" s="3" t="s">
        <v>13</v>
      </c>
      <c r="G124" s="3" t="s">
        <v>14</v>
      </c>
      <c r="H124" s="3" t="s">
        <v>15</v>
      </c>
      <c r="I124" s="4">
        <v>43831</v>
      </c>
      <c r="J124" s="5">
        <v>21000</v>
      </c>
      <c r="K124" s="4">
        <v>43872</v>
      </c>
      <c r="L124" s="5">
        <v>0</v>
      </c>
    </row>
    <row r="125" spans="1:12" s="6" customFormat="1" ht="36" customHeight="1" x14ac:dyDescent="0.25">
      <c r="A125" s="3" t="s">
        <v>215</v>
      </c>
      <c r="B125" s="3" t="s">
        <v>217</v>
      </c>
      <c r="C125" s="4">
        <v>43831</v>
      </c>
      <c r="D125" s="3"/>
      <c r="E125" s="3" t="str">
        <f>"9749"</f>
        <v>9749</v>
      </c>
      <c r="F125" s="3" t="s">
        <v>13</v>
      </c>
      <c r="G125" s="3" t="s">
        <v>19</v>
      </c>
      <c r="H125" s="3" t="s">
        <v>15</v>
      </c>
      <c r="I125" s="4">
        <v>43831</v>
      </c>
      <c r="J125" s="5">
        <v>104642.5</v>
      </c>
      <c r="K125" s="4">
        <v>43872</v>
      </c>
      <c r="L125" s="5">
        <v>21540</v>
      </c>
    </row>
    <row r="126" spans="1:12" s="6" customFormat="1" ht="36" customHeight="1" x14ac:dyDescent="0.25">
      <c r="A126" s="3" t="s">
        <v>218</v>
      </c>
      <c r="B126" s="3" t="s">
        <v>219</v>
      </c>
      <c r="C126" s="4">
        <v>43927</v>
      </c>
      <c r="D126" s="3"/>
      <c r="E126" s="3" t="str">
        <f>""</f>
        <v/>
      </c>
      <c r="F126" s="3" t="s">
        <v>13</v>
      </c>
      <c r="G126" s="3" t="s">
        <v>14</v>
      </c>
      <c r="H126" s="3" t="s">
        <v>37</v>
      </c>
      <c r="I126" s="4">
        <v>43927</v>
      </c>
      <c r="J126" s="5">
        <v>9656.4500000000007</v>
      </c>
      <c r="K126" s="3"/>
      <c r="L126" s="5">
        <v>10400</v>
      </c>
    </row>
    <row r="127" spans="1:12" s="6" customFormat="1" ht="36" customHeight="1" x14ac:dyDescent="0.25">
      <c r="A127" s="3" t="s">
        <v>218</v>
      </c>
      <c r="B127" s="3" t="s">
        <v>220</v>
      </c>
      <c r="C127" s="4">
        <v>43930</v>
      </c>
      <c r="D127" s="3"/>
      <c r="E127" s="3" t="str">
        <f>""</f>
        <v/>
      </c>
      <c r="F127" s="3" t="s">
        <v>13</v>
      </c>
      <c r="G127" s="3" t="s">
        <v>14</v>
      </c>
      <c r="H127" s="3" t="s">
        <v>37</v>
      </c>
      <c r="I127" s="4">
        <v>43930</v>
      </c>
      <c r="J127" s="5">
        <v>18217.05</v>
      </c>
      <c r="K127" s="3"/>
      <c r="L127" s="5">
        <v>20689.900000000001</v>
      </c>
    </row>
    <row r="128" spans="1:12" s="6" customFormat="1" ht="36" customHeight="1" x14ac:dyDescent="0.25">
      <c r="A128" s="3" t="s">
        <v>218</v>
      </c>
      <c r="B128" s="3" t="s">
        <v>221</v>
      </c>
      <c r="C128" s="4">
        <v>43963</v>
      </c>
      <c r="D128" s="3"/>
      <c r="E128" s="3" t="str">
        <f>""</f>
        <v/>
      </c>
      <c r="F128" s="3" t="s">
        <v>13</v>
      </c>
      <c r="G128" s="3" t="s">
        <v>14</v>
      </c>
      <c r="H128" s="3" t="s">
        <v>37</v>
      </c>
      <c r="I128" s="4">
        <v>43963</v>
      </c>
      <c r="J128" s="5">
        <v>19837.099999999999</v>
      </c>
      <c r="K128" s="3"/>
      <c r="L128" s="5">
        <v>22890.7</v>
      </c>
    </row>
    <row r="129" spans="1:12" s="6" customFormat="1" ht="36" customHeight="1" x14ac:dyDescent="0.25">
      <c r="A129" s="3" t="s">
        <v>222</v>
      </c>
      <c r="B129" s="3" t="s">
        <v>223</v>
      </c>
      <c r="C129" s="4">
        <v>43831</v>
      </c>
      <c r="D129" s="3"/>
      <c r="E129" s="3" t="str">
        <f>""</f>
        <v/>
      </c>
      <c r="F129" s="3" t="s">
        <v>13</v>
      </c>
      <c r="G129" s="3" t="s">
        <v>19</v>
      </c>
      <c r="H129" s="3" t="s">
        <v>15</v>
      </c>
      <c r="I129" s="4">
        <v>43831</v>
      </c>
      <c r="J129" s="5"/>
      <c r="K129" s="3"/>
      <c r="L129" s="5">
        <v>5398.4</v>
      </c>
    </row>
    <row r="130" spans="1:12" s="6" customFormat="1" ht="36" customHeight="1" x14ac:dyDescent="0.25">
      <c r="A130" s="3" t="s">
        <v>224</v>
      </c>
      <c r="B130" s="3" t="s">
        <v>225</v>
      </c>
      <c r="C130" s="4">
        <v>43817</v>
      </c>
      <c r="D130" s="3"/>
      <c r="E130" s="3" t="str">
        <f>""</f>
        <v/>
      </c>
      <c r="F130" s="3" t="s">
        <v>13</v>
      </c>
      <c r="G130" s="3" t="s">
        <v>23</v>
      </c>
      <c r="H130" s="3" t="s">
        <v>37</v>
      </c>
      <c r="I130" s="4">
        <v>43817</v>
      </c>
      <c r="J130" s="5">
        <v>10655.45</v>
      </c>
      <c r="K130" s="3"/>
      <c r="L130" s="5">
        <v>11475.9</v>
      </c>
    </row>
    <row r="131" spans="1:12" s="6" customFormat="1" ht="36" customHeight="1" x14ac:dyDescent="0.25">
      <c r="A131" s="3" t="s">
        <v>224</v>
      </c>
      <c r="B131" s="3" t="s">
        <v>226</v>
      </c>
      <c r="C131" s="4">
        <v>43466</v>
      </c>
      <c r="D131" s="3"/>
      <c r="E131" s="3" t="str">
        <f>"7855"</f>
        <v>7855</v>
      </c>
      <c r="F131" s="3" t="s">
        <v>13</v>
      </c>
      <c r="G131" s="3" t="s">
        <v>227</v>
      </c>
      <c r="H131" s="3" t="s">
        <v>37</v>
      </c>
      <c r="I131" s="4">
        <v>43466</v>
      </c>
      <c r="J131" s="5">
        <v>100000</v>
      </c>
      <c r="K131" s="4">
        <v>43571</v>
      </c>
      <c r="L131" s="5">
        <v>53839.75</v>
      </c>
    </row>
    <row r="132" spans="1:12" s="6" customFormat="1" ht="36" customHeight="1" x14ac:dyDescent="0.25">
      <c r="A132" s="3" t="s">
        <v>224</v>
      </c>
      <c r="B132" s="3" t="s">
        <v>228</v>
      </c>
      <c r="C132" s="4">
        <v>43831</v>
      </c>
      <c r="D132" s="3"/>
      <c r="E132" s="3" t="str">
        <f>""</f>
        <v/>
      </c>
      <c r="F132" s="3" t="s">
        <v>13</v>
      </c>
      <c r="G132" s="3" t="s">
        <v>19</v>
      </c>
      <c r="H132" s="3" t="s">
        <v>15</v>
      </c>
      <c r="I132" s="4">
        <v>43831</v>
      </c>
      <c r="J132" s="5"/>
      <c r="K132" s="3"/>
      <c r="L132" s="5">
        <v>13408.65</v>
      </c>
    </row>
    <row r="133" spans="1:12" s="6" customFormat="1" ht="36" customHeight="1" x14ac:dyDescent="0.25">
      <c r="A133" s="3" t="s">
        <v>224</v>
      </c>
      <c r="B133" s="3" t="s">
        <v>229</v>
      </c>
      <c r="C133" s="4">
        <v>43831</v>
      </c>
      <c r="D133" s="3"/>
      <c r="E133" s="3" t="str">
        <f>""</f>
        <v/>
      </c>
      <c r="F133" s="3" t="s">
        <v>13</v>
      </c>
      <c r="G133" s="3" t="s">
        <v>14</v>
      </c>
      <c r="H133" s="3" t="s">
        <v>37</v>
      </c>
      <c r="I133" s="4">
        <v>43831</v>
      </c>
      <c r="J133" s="5"/>
      <c r="K133" s="3"/>
      <c r="L133" s="5">
        <v>17205.099999999999</v>
      </c>
    </row>
    <row r="134" spans="1:12" s="6" customFormat="1" ht="36" customHeight="1" x14ac:dyDescent="0.25">
      <c r="A134" s="3" t="s">
        <v>224</v>
      </c>
      <c r="B134" s="3" t="s">
        <v>230</v>
      </c>
      <c r="C134" s="4">
        <v>43831</v>
      </c>
      <c r="D134" s="3"/>
      <c r="E134" s="3" t="str">
        <f>""</f>
        <v/>
      </c>
      <c r="F134" s="3" t="s">
        <v>13</v>
      </c>
      <c r="G134" s="3" t="s">
        <v>14</v>
      </c>
      <c r="H134" s="3" t="s">
        <v>15</v>
      </c>
      <c r="I134" s="4">
        <v>43831</v>
      </c>
      <c r="J134" s="5"/>
      <c r="K134" s="3"/>
      <c r="L134" s="5">
        <v>22388.35</v>
      </c>
    </row>
    <row r="135" spans="1:12" s="6" customFormat="1" ht="36" customHeight="1" x14ac:dyDescent="0.25">
      <c r="A135" s="3" t="s">
        <v>224</v>
      </c>
      <c r="B135" s="3" t="s">
        <v>226</v>
      </c>
      <c r="C135" s="4">
        <v>43831</v>
      </c>
      <c r="D135" s="3"/>
      <c r="E135" s="3" t="str">
        <f>""</f>
        <v/>
      </c>
      <c r="F135" s="3" t="s">
        <v>13</v>
      </c>
      <c r="G135" s="3" t="s">
        <v>19</v>
      </c>
      <c r="H135" s="3" t="s">
        <v>37</v>
      </c>
      <c r="I135" s="4">
        <v>43831</v>
      </c>
      <c r="J135" s="5"/>
      <c r="K135" s="3"/>
      <c r="L135" s="5">
        <v>18226.900000000001</v>
      </c>
    </row>
    <row r="136" spans="1:12" s="6" customFormat="1" ht="36" customHeight="1" x14ac:dyDescent="0.25">
      <c r="A136" s="3" t="s">
        <v>224</v>
      </c>
      <c r="B136" s="3" t="s">
        <v>231</v>
      </c>
      <c r="C136" s="4">
        <v>43831</v>
      </c>
      <c r="D136" s="3"/>
      <c r="E136" s="3" t="str">
        <f>"11998"</f>
        <v>11998</v>
      </c>
      <c r="F136" s="3" t="s">
        <v>13</v>
      </c>
      <c r="G136" s="3" t="s">
        <v>14</v>
      </c>
      <c r="H136" s="3" t="s">
        <v>37</v>
      </c>
      <c r="I136" s="4">
        <v>43831</v>
      </c>
      <c r="J136" s="5">
        <v>32000</v>
      </c>
      <c r="K136" s="4">
        <v>44264</v>
      </c>
      <c r="L136" s="5">
        <v>32097.4</v>
      </c>
    </row>
    <row r="137" spans="1:12" s="6" customFormat="1" ht="36" customHeight="1" x14ac:dyDescent="0.25">
      <c r="A137" s="3" t="s">
        <v>232</v>
      </c>
      <c r="B137" s="3" t="s">
        <v>233</v>
      </c>
      <c r="C137" s="4">
        <v>43831</v>
      </c>
      <c r="D137" s="3"/>
      <c r="E137" s="3" t="str">
        <f>"9453"</f>
        <v>9453</v>
      </c>
      <c r="F137" s="3" t="s">
        <v>13</v>
      </c>
      <c r="G137" s="3" t="s">
        <v>14</v>
      </c>
      <c r="H137" s="3" t="s">
        <v>37</v>
      </c>
      <c r="I137" s="4">
        <v>43831</v>
      </c>
      <c r="J137" s="5"/>
      <c r="K137" s="4">
        <v>43816</v>
      </c>
      <c r="L137" s="5">
        <v>12888</v>
      </c>
    </row>
    <row r="138" spans="1:12" s="6" customFormat="1" ht="36" customHeight="1" x14ac:dyDescent="0.25">
      <c r="A138" s="3" t="s">
        <v>232</v>
      </c>
      <c r="B138" s="3" t="s">
        <v>234</v>
      </c>
      <c r="C138" s="4">
        <v>43831</v>
      </c>
      <c r="D138" s="3"/>
      <c r="E138" s="3" t="str">
        <f>""</f>
        <v/>
      </c>
      <c r="F138" s="3" t="s">
        <v>13</v>
      </c>
      <c r="G138" s="3" t="s">
        <v>14</v>
      </c>
      <c r="H138" s="3" t="s">
        <v>37</v>
      </c>
      <c r="I138" s="4">
        <v>43831</v>
      </c>
      <c r="J138" s="5">
        <v>5247</v>
      </c>
      <c r="K138" s="3"/>
      <c r="L138" s="5">
        <v>5247</v>
      </c>
    </row>
    <row r="139" spans="1:12" s="6" customFormat="1" ht="36" customHeight="1" x14ac:dyDescent="0.25">
      <c r="A139" s="3" t="s">
        <v>232</v>
      </c>
      <c r="B139" s="3" t="s">
        <v>235</v>
      </c>
      <c r="C139" s="4">
        <v>43983</v>
      </c>
      <c r="D139" s="4">
        <v>44012</v>
      </c>
      <c r="E139" s="3" t="str">
        <f>""</f>
        <v/>
      </c>
      <c r="F139" s="3" t="s">
        <v>13</v>
      </c>
      <c r="G139" s="3" t="s">
        <v>14</v>
      </c>
      <c r="H139" s="3" t="s">
        <v>37</v>
      </c>
      <c r="I139" s="4">
        <v>43983</v>
      </c>
      <c r="J139" s="5">
        <v>8789</v>
      </c>
      <c r="K139" s="3"/>
      <c r="L139" s="5">
        <v>8789</v>
      </c>
    </row>
    <row r="140" spans="1:12" s="6" customFormat="1" ht="36" customHeight="1" x14ac:dyDescent="0.25">
      <c r="A140" s="3" t="s">
        <v>232</v>
      </c>
      <c r="B140" s="3" t="s">
        <v>236</v>
      </c>
      <c r="C140" s="4">
        <v>43983</v>
      </c>
      <c r="D140" s="4">
        <v>44196</v>
      </c>
      <c r="E140" s="3" t="str">
        <f>""</f>
        <v/>
      </c>
      <c r="F140" s="3" t="s">
        <v>13</v>
      </c>
      <c r="G140" s="3" t="s">
        <v>14</v>
      </c>
      <c r="H140" s="3" t="s">
        <v>37</v>
      </c>
      <c r="I140" s="4">
        <v>43983</v>
      </c>
      <c r="J140" s="5"/>
      <c r="K140" s="3"/>
      <c r="L140" s="5">
        <v>10396.799999999999</v>
      </c>
    </row>
    <row r="141" spans="1:12" s="6" customFormat="1" ht="36" customHeight="1" x14ac:dyDescent="0.25">
      <c r="A141" s="3" t="s">
        <v>237</v>
      </c>
      <c r="B141" s="3" t="s">
        <v>238</v>
      </c>
      <c r="C141" s="4">
        <v>43831</v>
      </c>
      <c r="D141" s="3"/>
      <c r="E141" s="3" t="str">
        <f>"9000"</f>
        <v>9000</v>
      </c>
      <c r="F141" s="3" t="s">
        <v>13</v>
      </c>
      <c r="G141" s="3" t="s">
        <v>14</v>
      </c>
      <c r="H141" s="3" t="s">
        <v>15</v>
      </c>
      <c r="I141" s="4">
        <v>43831</v>
      </c>
      <c r="J141" s="5">
        <v>44860</v>
      </c>
      <c r="K141" s="4">
        <v>43760</v>
      </c>
      <c r="L141" s="5">
        <v>20000</v>
      </c>
    </row>
    <row r="142" spans="1:12" s="6" customFormat="1" ht="36" customHeight="1" x14ac:dyDescent="0.25">
      <c r="A142" s="3" t="s">
        <v>237</v>
      </c>
      <c r="B142" s="3" t="s">
        <v>239</v>
      </c>
      <c r="C142" s="4">
        <v>43831</v>
      </c>
      <c r="D142" s="3"/>
      <c r="E142" s="3" t="str">
        <f>"7517"</f>
        <v>7517</v>
      </c>
      <c r="F142" s="3" t="s">
        <v>13</v>
      </c>
      <c r="G142" s="3" t="s">
        <v>14</v>
      </c>
      <c r="H142" s="3" t="s">
        <v>15</v>
      </c>
      <c r="I142" s="4">
        <v>43831</v>
      </c>
      <c r="J142" s="5">
        <v>22386</v>
      </c>
      <c r="K142" s="4">
        <v>43522</v>
      </c>
      <c r="L142" s="5">
        <v>15000</v>
      </c>
    </row>
    <row r="143" spans="1:12" s="6" customFormat="1" ht="36" customHeight="1" x14ac:dyDescent="0.25">
      <c r="A143" s="3" t="s">
        <v>240</v>
      </c>
      <c r="B143" s="3" t="s">
        <v>241</v>
      </c>
      <c r="C143" s="4">
        <v>43700</v>
      </c>
      <c r="D143" s="3"/>
      <c r="E143" s="3" t="str">
        <f>"8614"</f>
        <v>8614</v>
      </c>
      <c r="F143" s="3" t="s">
        <v>13</v>
      </c>
      <c r="G143" s="3" t="s">
        <v>227</v>
      </c>
      <c r="H143" s="3" t="s">
        <v>37</v>
      </c>
      <c r="I143" s="4">
        <v>43700</v>
      </c>
      <c r="J143" s="5">
        <v>61067.65</v>
      </c>
      <c r="K143" s="4">
        <v>43697</v>
      </c>
      <c r="L143" s="5">
        <v>69696.7</v>
      </c>
    </row>
    <row r="144" spans="1:12" s="6" customFormat="1" ht="36" customHeight="1" x14ac:dyDescent="0.25">
      <c r="A144" s="3" t="s">
        <v>242</v>
      </c>
      <c r="B144" s="3" t="s">
        <v>243</v>
      </c>
      <c r="C144" s="4">
        <v>43861</v>
      </c>
      <c r="D144" s="3"/>
      <c r="E144" s="3" t="str">
        <f>"9596"</f>
        <v>9596</v>
      </c>
      <c r="F144" s="3" t="s">
        <v>30</v>
      </c>
      <c r="G144" s="3" t="s">
        <v>31</v>
      </c>
      <c r="H144" s="3" t="s">
        <v>17</v>
      </c>
      <c r="I144" s="4">
        <v>43861</v>
      </c>
      <c r="J144" s="5">
        <v>48095</v>
      </c>
      <c r="K144" s="4">
        <v>43851</v>
      </c>
      <c r="L144" s="5">
        <v>43231.85</v>
      </c>
    </row>
    <row r="145" spans="1:12" s="6" customFormat="1" ht="36" customHeight="1" x14ac:dyDescent="0.25">
      <c r="A145" s="3" t="s">
        <v>244</v>
      </c>
      <c r="B145" s="3" t="s">
        <v>245</v>
      </c>
      <c r="C145" s="4">
        <v>43831</v>
      </c>
      <c r="D145" s="4">
        <v>44196</v>
      </c>
      <c r="E145" s="3" t="str">
        <f>""</f>
        <v/>
      </c>
      <c r="F145" s="3" t="s">
        <v>13</v>
      </c>
      <c r="G145" s="3" t="s">
        <v>149</v>
      </c>
      <c r="H145" s="3" t="s">
        <v>37</v>
      </c>
      <c r="I145" s="4">
        <v>43831</v>
      </c>
      <c r="J145" s="5"/>
      <c r="K145" s="3"/>
      <c r="L145" s="5">
        <v>35423.050000000003</v>
      </c>
    </row>
    <row r="146" spans="1:12" s="6" customFormat="1" ht="36" customHeight="1" x14ac:dyDescent="0.25">
      <c r="A146" s="3" t="s">
        <v>246</v>
      </c>
      <c r="B146" s="3" t="s">
        <v>247</v>
      </c>
      <c r="C146" s="4">
        <v>43677</v>
      </c>
      <c r="D146" s="3"/>
      <c r="E146" s="3" t="str">
        <f>""</f>
        <v/>
      </c>
      <c r="F146" s="3" t="s">
        <v>13</v>
      </c>
      <c r="G146" s="3" t="s">
        <v>23</v>
      </c>
      <c r="H146" s="3" t="s">
        <v>15</v>
      </c>
      <c r="I146" s="4">
        <v>43677</v>
      </c>
      <c r="J146" s="5">
        <v>5420</v>
      </c>
      <c r="K146" s="3"/>
      <c r="L146" s="5">
        <v>5007</v>
      </c>
    </row>
    <row r="147" spans="1:12" s="6" customFormat="1" ht="36" customHeight="1" x14ac:dyDescent="0.25">
      <c r="A147" s="3" t="s">
        <v>246</v>
      </c>
      <c r="B147" s="3" t="s">
        <v>248</v>
      </c>
      <c r="C147" s="4">
        <v>43795</v>
      </c>
      <c r="D147" s="3"/>
      <c r="E147" s="3" t="str">
        <f>""</f>
        <v/>
      </c>
      <c r="F147" s="3" t="s">
        <v>13</v>
      </c>
      <c r="G147" s="3" t="s">
        <v>14</v>
      </c>
      <c r="H147" s="3" t="s">
        <v>15</v>
      </c>
      <c r="I147" s="4">
        <v>43795</v>
      </c>
      <c r="J147" s="5">
        <v>2800</v>
      </c>
      <c r="K147" s="3"/>
      <c r="L147" s="5">
        <v>5245</v>
      </c>
    </row>
    <row r="148" spans="1:12" s="6" customFormat="1" ht="36" customHeight="1" x14ac:dyDescent="0.25">
      <c r="A148" s="3" t="s">
        <v>246</v>
      </c>
      <c r="B148" s="3" t="s">
        <v>249</v>
      </c>
      <c r="C148" s="4">
        <v>43831</v>
      </c>
      <c r="D148" s="3"/>
      <c r="E148" s="3" t="str">
        <f>""</f>
        <v/>
      </c>
      <c r="F148" s="3" t="s">
        <v>13</v>
      </c>
      <c r="G148" s="3" t="s">
        <v>14</v>
      </c>
      <c r="H148" s="3" t="s">
        <v>15</v>
      </c>
      <c r="I148" s="4">
        <v>43831</v>
      </c>
      <c r="J148" s="5"/>
      <c r="K148" s="3"/>
      <c r="L148" s="5">
        <v>5169.6000000000004</v>
      </c>
    </row>
    <row r="149" spans="1:12" s="6" customFormat="1" ht="36" customHeight="1" x14ac:dyDescent="0.25">
      <c r="A149" s="3" t="s">
        <v>246</v>
      </c>
      <c r="B149" s="3" t="s">
        <v>250</v>
      </c>
      <c r="C149" s="4">
        <v>44126</v>
      </c>
      <c r="D149" s="3"/>
      <c r="E149" s="3" t="str">
        <f>"11133"</f>
        <v>11133</v>
      </c>
      <c r="F149" s="3" t="s">
        <v>13</v>
      </c>
      <c r="G149" s="3" t="s">
        <v>14</v>
      </c>
      <c r="H149" s="3" t="s">
        <v>15</v>
      </c>
      <c r="I149" s="4">
        <v>44126</v>
      </c>
      <c r="J149" s="5">
        <v>25000</v>
      </c>
      <c r="K149" s="4">
        <v>44124</v>
      </c>
      <c r="L149" s="5">
        <v>10770</v>
      </c>
    </row>
    <row r="150" spans="1:12" s="6" customFormat="1" ht="36" customHeight="1" x14ac:dyDescent="0.25">
      <c r="A150" s="3" t="s">
        <v>251</v>
      </c>
      <c r="B150" s="3" t="s">
        <v>252</v>
      </c>
      <c r="C150" s="4">
        <v>43854</v>
      </c>
      <c r="D150" s="3"/>
      <c r="E150" s="3" t="str">
        <f>""</f>
        <v/>
      </c>
      <c r="F150" s="3" t="s">
        <v>30</v>
      </c>
      <c r="G150" s="3" t="s">
        <v>31</v>
      </c>
      <c r="H150" s="3" t="s">
        <v>37</v>
      </c>
      <c r="I150" s="4">
        <v>43854</v>
      </c>
      <c r="J150" s="5">
        <v>15390</v>
      </c>
      <c r="K150" s="3"/>
      <c r="L150" s="5">
        <v>17558.2</v>
      </c>
    </row>
    <row r="151" spans="1:12" s="6" customFormat="1" ht="36" customHeight="1" x14ac:dyDescent="0.25">
      <c r="A151" s="3" t="s">
        <v>251</v>
      </c>
      <c r="B151" s="3" t="s">
        <v>253</v>
      </c>
      <c r="C151" s="4">
        <v>43866</v>
      </c>
      <c r="D151" s="3"/>
      <c r="E151" s="3" t="str">
        <f>""</f>
        <v/>
      </c>
      <c r="F151" s="3" t="s">
        <v>30</v>
      </c>
      <c r="G151" s="3" t="s">
        <v>31</v>
      </c>
      <c r="H151" s="3" t="s">
        <v>37</v>
      </c>
      <c r="I151" s="4">
        <v>43866</v>
      </c>
      <c r="J151" s="5">
        <v>16554</v>
      </c>
      <c r="K151" s="3"/>
      <c r="L151" s="5">
        <v>18175.5</v>
      </c>
    </row>
    <row r="152" spans="1:12" s="6" customFormat="1" ht="36" customHeight="1" x14ac:dyDescent="0.25">
      <c r="A152" s="3" t="s">
        <v>251</v>
      </c>
      <c r="B152" s="3" t="s">
        <v>254</v>
      </c>
      <c r="C152" s="4">
        <v>43868</v>
      </c>
      <c r="D152" s="3"/>
      <c r="E152" s="3" t="str">
        <f>""</f>
        <v/>
      </c>
      <c r="F152" s="3" t="s">
        <v>30</v>
      </c>
      <c r="G152" s="3" t="s">
        <v>31</v>
      </c>
      <c r="H152" s="3" t="s">
        <v>37</v>
      </c>
      <c r="I152" s="4">
        <v>43868</v>
      </c>
      <c r="J152" s="5">
        <v>16040</v>
      </c>
      <c r="K152" s="3"/>
      <c r="L152" s="5">
        <v>17387.5</v>
      </c>
    </row>
    <row r="153" spans="1:12" s="6" customFormat="1" ht="36" customHeight="1" x14ac:dyDescent="0.25">
      <c r="A153" s="3" t="s">
        <v>251</v>
      </c>
      <c r="B153" s="3" t="s">
        <v>255</v>
      </c>
      <c r="C153" s="4">
        <v>43914</v>
      </c>
      <c r="D153" s="3"/>
      <c r="E153" s="3" t="str">
        <f>"9983"</f>
        <v>9983</v>
      </c>
      <c r="F153" s="3" t="s">
        <v>30</v>
      </c>
      <c r="G153" s="3" t="s">
        <v>31</v>
      </c>
      <c r="H153" s="3" t="s">
        <v>37</v>
      </c>
      <c r="I153" s="4">
        <v>43914</v>
      </c>
      <c r="J153" s="5">
        <v>117980</v>
      </c>
      <c r="K153" s="4">
        <v>43914</v>
      </c>
      <c r="L153" s="5">
        <v>109478.6</v>
      </c>
    </row>
    <row r="154" spans="1:12" s="6" customFormat="1" ht="36" customHeight="1" x14ac:dyDescent="0.25">
      <c r="A154" s="3" t="s">
        <v>256</v>
      </c>
      <c r="B154" s="3" t="s">
        <v>257</v>
      </c>
      <c r="C154" s="4">
        <v>43466</v>
      </c>
      <c r="D154" s="3"/>
      <c r="E154" s="3" t="str">
        <f>""</f>
        <v/>
      </c>
      <c r="F154" s="3" t="s">
        <v>13</v>
      </c>
      <c r="G154" s="3" t="s">
        <v>23</v>
      </c>
      <c r="H154" s="3" t="s">
        <v>37</v>
      </c>
      <c r="I154" s="4">
        <v>43466</v>
      </c>
      <c r="J154" s="5">
        <v>8185.2</v>
      </c>
      <c r="K154" s="3"/>
      <c r="L154" s="5">
        <v>8584.85</v>
      </c>
    </row>
    <row r="155" spans="1:12" s="6" customFormat="1" ht="36" customHeight="1" x14ac:dyDescent="0.25">
      <c r="A155" s="3" t="s">
        <v>256</v>
      </c>
      <c r="B155" s="3" t="s">
        <v>258</v>
      </c>
      <c r="C155" s="4">
        <v>43831</v>
      </c>
      <c r="D155" s="3"/>
      <c r="E155" s="3" t="str">
        <f>""</f>
        <v/>
      </c>
      <c r="F155" s="3" t="s">
        <v>13</v>
      </c>
      <c r="G155" s="3" t="s">
        <v>14</v>
      </c>
      <c r="H155" s="3" t="s">
        <v>37</v>
      </c>
      <c r="I155" s="4">
        <v>43831</v>
      </c>
      <c r="J155" s="5">
        <v>6675.8</v>
      </c>
      <c r="K155" s="3"/>
      <c r="L155" s="5">
        <v>6675.8</v>
      </c>
    </row>
    <row r="156" spans="1:12" s="6" customFormat="1" ht="36" customHeight="1" x14ac:dyDescent="0.25">
      <c r="A156" s="3" t="s">
        <v>259</v>
      </c>
      <c r="B156" s="3" t="s">
        <v>260</v>
      </c>
      <c r="C156" s="4">
        <v>43831</v>
      </c>
      <c r="D156" s="3"/>
      <c r="E156" s="3" t="str">
        <f>""</f>
        <v/>
      </c>
      <c r="F156" s="3" t="s">
        <v>13</v>
      </c>
      <c r="G156" s="3" t="s">
        <v>14</v>
      </c>
      <c r="H156" s="3" t="s">
        <v>37</v>
      </c>
      <c r="I156" s="4">
        <v>43831</v>
      </c>
      <c r="J156" s="5">
        <v>5463</v>
      </c>
      <c r="K156" s="3"/>
      <c r="L156" s="5">
        <v>5462.55</v>
      </c>
    </row>
    <row r="157" spans="1:12" s="6" customFormat="1" ht="36" customHeight="1" x14ac:dyDescent="0.25">
      <c r="A157" s="3" t="s">
        <v>261</v>
      </c>
      <c r="B157" s="3" t="s">
        <v>262</v>
      </c>
      <c r="C157" s="4">
        <v>43831</v>
      </c>
      <c r="D157" s="3"/>
      <c r="E157" s="3" t="str">
        <f>""</f>
        <v/>
      </c>
      <c r="F157" s="3" t="s">
        <v>13</v>
      </c>
      <c r="G157" s="3" t="s">
        <v>19</v>
      </c>
      <c r="H157" s="3" t="s">
        <v>15</v>
      </c>
      <c r="I157" s="4">
        <v>43831</v>
      </c>
      <c r="J157" s="5"/>
      <c r="K157" s="3"/>
      <c r="L157" s="5">
        <v>9985</v>
      </c>
    </row>
    <row r="158" spans="1:12" s="6" customFormat="1" ht="36" customHeight="1" x14ac:dyDescent="0.25">
      <c r="A158" s="3" t="s">
        <v>263</v>
      </c>
      <c r="B158" s="3" t="s">
        <v>264</v>
      </c>
      <c r="C158" s="4">
        <v>43628</v>
      </c>
      <c r="D158" s="3"/>
      <c r="E158" s="3" t="str">
        <f>"8239"</f>
        <v>8239</v>
      </c>
      <c r="F158" s="3" t="s">
        <v>13</v>
      </c>
      <c r="G158" s="3" t="s">
        <v>23</v>
      </c>
      <c r="H158" s="3" t="s">
        <v>37</v>
      </c>
      <c r="I158" s="4">
        <v>43628</v>
      </c>
      <c r="J158" s="5">
        <v>45648</v>
      </c>
      <c r="K158" s="4">
        <v>43627</v>
      </c>
      <c r="L158" s="5">
        <v>6101.65</v>
      </c>
    </row>
    <row r="159" spans="1:12" s="6" customFormat="1" ht="36" customHeight="1" x14ac:dyDescent="0.25">
      <c r="A159" s="3" t="s">
        <v>265</v>
      </c>
      <c r="B159" s="3" t="s">
        <v>266</v>
      </c>
      <c r="C159" s="4">
        <v>43831</v>
      </c>
      <c r="D159" s="3"/>
      <c r="E159" s="3" t="str">
        <f>"10367"</f>
        <v>10367</v>
      </c>
      <c r="F159" s="3" t="s">
        <v>13</v>
      </c>
      <c r="G159" s="3" t="s">
        <v>14</v>
      </c>
      <c r="H159" s="3" t="s">
        <v>37</v>
      </c>
      <c r="I159" s="4">
        <v>43831</v>
      </c>
      <c r="J159" s="5"/>
      <c r="K159" s="4">
        <v>43991</v>
      </c>
      <c r="L159" s="5">
        <v>8647.25</v>
      </c>
    </row>
    <row r="160" spans="1:12" s="6" customFormat="1" ht="36" customHeight="1" x14ac:dyDescent="0.25">
      <c r="A160" s="3" t="s">
        <v>267</v>
      </c>
      <c r="B160" s="3" t="s">
        <v>268</v>
      </c>
      <c r="C160" s="4">
        <v>43831</v>
      </c>
      <c r="D160" s="3"/>
      <c r="E160" s="3" t="str">
        <f>"9554"</f>
        <v>9554</v>
      </c>
      <c r="F160" s="3" t="s">
        <v>13</v>
      </c>
      <c r="G160" s="3" t="s">
        <v>14</v>
      </c>
      <c r="H160" s="3" t="s">
        <v>15</v>
      </c>
      <c r="I160" s="4">
        <v>43831</v>
      </c>
      <c r="J160" s="5">
        <v>14640</v>
      </c>
      <c r="K160" s="4">
        <v>43844</v>
      </c>
      <c r="L160" s="5">
        <v>3660</v>
      </c>
    </row>
    <row r="161" spans="1:12" s="6" customFormat="1" ht="36" customHeight="1" x14ac:dyDescent="0.25">
      <c r="A161" s="3" t="s">
        <v>269</v>
      </c>
      <c r="B161" s="3" t="s">
        <v>270</v>
      </c>
      <c r="C161" s="4">
        <v>43831</v>
      </c>
      <c r="D161" s="3"/>
      <c r="E161" s="3" t="str">
        <f>""</f>
        <v/>
      </c>
      <c r="F161" s="3" t="s">
        <v>13</v>
      </c>
      <c r="G161" s="3" t="s">
        <v>14</v>
      </c>
      <c r="H161" s="3" t="s">
        <v>37</v>
      </c>
      <c r="I161" s="4">
        <v>43831</v>
      </c>
      <c r="J161" s="5">
        <v>7130.8</v>
      </c>
      <c r="K161" s="3"/>
      <c r="L161" s="5">
        <v>0</v>
      </c>
    </row>
    <row r="162" spans="1:12" s="6" customFormat="1" ht="36" customHeight="1" x14ac:dyDescent="0.25">
      <c r="A162" s="3" t="s">
        <v>271</v>
      </c>
      <c r="B162" s="3" t="s">
        <v>272</v>
      </c>
      <c r="C162" s="4">
        <v>43831</v>
      </c>
      <c r="D162" s="3"/>
      <c r="E162" s="3" t="str">
        <f>"11132"</f>
        <v>11132</v>
      </c>
      <c r="F162" s="3" t="s">
        <v>13</v>
      </c>
      <c r="G162" s="3" t="s">
        <v>14</v>
      </c>
      <c r="H162" s="3" t="s">
        <v>17</v>
      </c>
      <c r="I162" s="4">
        <v>43831</v>
      </c>
      <c r="J162" s="5">
        <v>46000</v>
      </c>
      <c r="K162" s="4">
        <v>44124</v>
      </c>
      <c r="L162" s="5">
        <v>49542</v>
      </c>
    </row>
    <row r="163" spans="1:12" s="6" customFormat="1" ht="36" customHeight="1" x14ac:dyDescent="0.25">
      <c r="A163" s="3" t="s">
        <v>271</v>
      </c>
      <c r="B163" s="3" t="s">
        <v>273</v>
      </c>
      <c r="C163" s="4">
        <v>44160</v>
      </c>
      <c r="D163" s="3"/>
      <c r="E163" s="3" t="str">
        <f>""</f>
        <v/>
      </c>
      <c r="F163" s="3" t="s">
        <v>13</v>
      </c>
      <c r="G163" s="3" t="s">
        <v>14</v>
      </c>
      <c r="H163" s="3" t="s">
        <v>37</v>
      </c>
      <c r="I163" s="4">
        <v>44160</v>
      </c>
      <c r="J163" s="5">
        <v>19750</v>
      </c>
      <c r="K163" s="3"/>
      <c r="L163" s="5">
        <v>21270</v>
      </c>
    </row>
    <row r="164" spans="1:12" s="6" customFormat="1" ht="36" customHeight="1" x14ac:dyDescent="0.25">
      <c r="A164" s="3" t="s">
        <v>274</v>
      </c>
      <c r="B164" s="3" t="s">
        <v>275</v>
      </c>
      <c r="C164" s="4">
        <v>43805</v>
      </c>
      <c r="D164" s="3"/>
      <c r="E164" s="3" t="str">
        <f>"6983"</f>
        <v>6983</v>
      </c>
      <c r="F164" s="3" t="s">
        <v>30</v>
      </c>
      <c r="G164" s="3" t="s">
        <v>157</v>
      </c>
      <c r="H164" s="3" t="s">
        <v>17</v>
      </c>
      <c r="I164" s="4">
        <v>43805</v>
      </c>
      <c r="J164" s="5">
        <v>39280</v>
      </c>
      <c r="K164" s="4">
        <v>43438</v>
      </c>
      <c r="L164" s="5">
        <v>15668.75</v>
      </c>
    </row>
    <row r="165" spans="1:12" s="6" customFormat="1" ht="36" customHeight="1" x14ac:dyDescent="0.25">
      <c r="A165" s="3" t="s">
        <v>274</v>
      </c>
      <c r="B165" s="3" t="s">
        <v>276</v>
      </c>
      <c r="C165" s="4">
        <v>43440</v>
      </c>
      <c r="D165" s="3"/>
      <c r="E165" s="3" t="str">
        <f>"6983"</f>
        <v>6983</v>
      </c>
      <c r="F165" s="3" t="s">
        <v>30</v>
      </c>
      <c r="G165" s="3" t="s">
        <v>157</v>
      </c>
      <c r="H165" s="3" t="s">
        <v>17</v>
      </c>
      <c r="I165" s="4">
        <v>43440</v>
      </c>
      <c r="J165" s="5"/>
      <c r="K165" s="4">
        <v>43438</v>
      </c>
      <c r="L165" s="5">
        <v>19958.099999999999</v>
      </c>
    </row>
    <row r="166" spans="1:12" s="6" customFormat="1" ht="36" customHeight="1" x14ac:dyDescent="0.25">
      <c r="A166" s="3" t="s">
        <v>277</v>
      </c>
      <c r="B166" s="3" t="s">
        <v>278</v>
      </c>
      <c r="C166" s="4">
        <v>43831</v>
      </c>
      <c r="D166" s="3"/>
      <c r="E166" s="3" t="str">
        <f>"9554"</f>
        <v>9554</v>
      </c>
      <c r="F166" s="3" t="s">
        <v>13</v>
      </c>
      <c r="G166" s="3" t="s">
        <v>14</v>
      </c>
      <c r="H166" s="3" t="s">
        <v>15</v>
      </c>
      <c r="I166" s="4">
        <v>43831</v>
      </c>
      <c r="J166" s="5">
        <v>6000</v>
      </c>
      <c r="K166" s="4">
        <v>43844</v>
      </c>
      <c r="L166" s="5">
        <v>1615.5</v>
      </c>
    </row>
    <row r="167" spans="1:12" s="6" customFormat="1" ht="36" customHeight="1" x14ac:dyDescent="0.25">
      <c r="A167" s="3" t="s">
        <v>279</v>
      </c>
      <c r="B167" s="3" t="s">
        <v>280</v>
      </c>
      <c r="C167" s="4">
        <v>43550</v>
      </c>
      <c r="D167" s="3"/>
      <c r="E167" s="3" t="str">
        <f>""</f>
        <v/>
      </c>
      <c r="F167" s="3" t="s">
        <v>13</v>
      </c>
      <c r="G167" s="3" t="s">
        <v>23</v>
      </c>
      <c r="H167" s="3" t="s">
        <v>37</v>
      </c>
      <c r="I167" s="4">
        <v>43550</v>
      </c>
      <c r="J167" s="5">
        <v>9920</v>
      </c>
      <c r="K167" s="3"/>
      <c r="L167" s="5">
        <v>0</v>
      </c>
    </row>
    <row r="168" spans="1:12" s="6" customFormat="1" ht="36" customHeight="1" x14ac:dyDescent="0.25">
      <c r="A168" s="3" t="s">
        <v>281</v>
      </c>
      <c r="B168" s="3" t="s">
        <v>282</v>
      </c>
      <c r="C168" s="4">
        <v>43983</v>
      </c>
      <c r="D168" s="4">
        <v>44347</v>
      </c>
      <c r="E168" s="3" t="str">
        <f>"9966"</f>
        <v>9966</v>
      </c>
      <c r="F168" s="3" t="s">
        <v>13</v>
      </c>
      <c r="G168" s="3" t="s">
        <v>14</v>
      </c>
      <c r="H168" s="3" t="s">
        <v>37</v>
      </c>
      <c r="I168" s="4">
        <v>43983</v>
      </c>
      <c r="J168" s="5"/>
      <c r="K168" s="4">
        <v>43907</v>
      </c>
      <c r="L168" s="5">
        <v>45559.49</v>
      </c>
    </row>
    <row r="169" spans="1:12" s="6" customFormat="1" ht="36" customHeight="1" x14ac:dyDescent="0.25">
      <c r="A169" s="3" t="s">
        <v>283</v>
      </c>
      <c r="B169" s="3" t="s">
        <v>284</v>
      </c>
      <c r="C169" s="4">
        <v>43137</v>
      </c>
      <c r="D169" s="3"/>
      <c r="E169" s="3" t="str">
        <f>"6983"</f>
        <v>6983</v>
      </c>
      <c r="F169" s="3" t="s">
        <v>30</v>
      </c>
      <c r="G169" s="3" t="s">
        <v>157</v>
      </c>
      <c r="H169" s="3" t="s">
        <v>17</v>
      </c>
      <c r="I169" s="4">
        <v>43137</v>
      </c>
      <c r="J169" s="5">
        <v>38580</v>
      </c>
      <c r="K169" s="4">
        <v>43438</v>
      </c>
      <c r="L169" s="5">
        <v>17169.5</v>
      </c>
    </row>
    <row r="170" spans="1:12" s="6" customFormat="1" ht="36" customHeight="1" x14ac:dyDescent="0.25">
      <c r="A170" s="3" t="s">
        <v>283</v>
      </c>
      <c r="B170" s="3" t="s">
        <v>285</v>
      </c>
      <c r="C170" s="4">
        <v>43643</v>
      </c>
      <c r="D170" s="3"/>
      <c r="E170" s="3" t="str">
        <f>""</f>
        <v/>
      </c>
      <c r="F170" s="3" t="s">
        <v>13</v>
      </c>
      <c r="G170" s="3" t="s">
        <v>23</v>
      </c>
      <c r="H170" s="3" t="s">
        <v>17</v>
      </c>
      <c r="I170" s="4">
        <v>43643</v>
      </c>
      <c r="J170" s="5">
        <v>7879.05</v>
      </c>
      <c r="K170" s="3"/>
      <c r="L170" s="5">
        <v>9613.2999999999993</v>
      </c>
    </row>
    <row r="171" spans="1:12" s="6" customFormat="1" ht="36" customHeight="1" x14ac:dyDescent="0.25">
      <c r="A171" s="3" t="s">
        <v>283</v>
      </c>
      <c r="B171" s="3" t="s">
        <v>286</v>
      </c>
      <c r="C171" s="4">
        <v>43795</v>
      </c>
      <c r="D171" s="3"/>
      <c r="E171" s="3" t="str">
        <f>""</f>
        <v/>
      </c>
      <c r="F171" s="3" t="s">
        <v>13</v>
      </c>
      <c r="G171" s="3" t="s">
        <v>23</v>
      </c>
      <c r="H171" s="3" t="s">
        <v>17</v>
      </c>
      <c r="I171" s="4">
        <v>43795</v>
      </c>
      <c r="J171" s="5">
        <v>9281</v>
      </c>
      <c r="K171" s="3"/>
      <c r="L171" s="5">
        <v>17712.45</v>
      </c>
    </row>
    <row r="172" spans="1:12" s="6" customFormat="1" ht="36" customHeight="1" x14ac:dyDescent="0.25">
      <c r="A172" s="3" t="s">
        <v>283</v>
      </c>
      <c r="B172" s="3" t="s">
        <v>287</v>
      </c>
      <c r="C172" s="4">
        <v>43831</v>
      </c>
      <c r="D172" s="3"/>
      <c r="E172" s="3" t="str">
        <f>""</f>
        <v/>
      </c>
      <c r="F172" s="3" t="s">
        <v>13</v>
      </c>
      <c r="G172" s="3" t="s">
        <v>14</v>
      </c>
      <c r="H172" s="3" t="s">
        <v>17</v>
      </c>
      <c r="I172" s="4">
        <v>43831</v>
      </c>
      <c r="J172" s="5">
        <v>14700</v>
      </c>
      <c r="K172" s="3"/>
      <c r="L172" s="5">
        <v>0</v>
      </c>
    </row>
    <row r="173" spans="1:12" s="6" customFormat="1" ht="36" customHeight="1" x14ac:dyDescent="0.25">
      <c r="A173" s="3" t="s">
        <v>283</v>
      </c>
      <c r="B173" s="3" t="s">
        <v>288</v>
      </c>
      <c r="C173" s="4">
        <v>43831</v>
      </c>
      <c r="D173" s="3"/>
      <c r="E173" s="3" t="str">
        <f>"9453"</f>
        <v>9453</v>
      </c>
      <c r="F173" s="3" t="s">
        <v>13</v>
      </c>
      <c r="G173" s="3" t="s">
        <v>14</v>
      </c>
      <c r="H173" s="3" t="s">
        <v>17</v>
      </c>
      <c r="I173" s="4">
        <v>43831</v>
      </c>
      <c r="J173" s="5"/>
      <c r="K173" s="4">
        <v>43816</v>
      </c>
      <c r="L173" s="5">
        <v>20588.900000000001</v>
      </c>
    </row>
    <row r="174" spans="1:12" s="6" customFormat="1" ht="36" customHeight="1" x14ac:dyDescent="0.25">
      <c r="A174" s="3" t="s">
        <v>289</v>
      </c>
      <c r="B174" s="3" t="s">
        <v>290</v>
      </c>
      <c r="C174" s="4">
        <v>44098</v>
      </c>
      <c r="D174" s="3"/>
      <c r="E174" s="3" t="str">
        <f>"8911"</f>
        <v>8911</v>
      </c>
      <c r="F174" s="3" t="s">
        <v>13</v>
      </c>
      <c r="G174" s="3" t="s">
        <v>14</v>
      </c>
      <c r="H174" s="3" t="s">
        <v>37</v>
      </c>
      <c r="I174" s="4">
        <v>44098</v>
      </c>
      <c r="J174" s="5">
        <v>49867.9</v>
      </c>
      <c r="K174" s="4">
        <v>43746</v>
      </c>
      <c r="L174" s="5">
        <v>55310.400000000001</v>
      </c>
    </row>
    <row r="175" spans="1:12" s="6" customFormat="1" ht="36" customHeight="1" x14ac:dyDescent="0.25">
      <c r="A175" s="3" t="s">
        <v>291</v>
      </c>
      <c r="B175" s="3" t="s">
        <v>292</v>
      </c>
      <c r="C175" s="4">
        <v>43831</v>
      </c>
      <c r="D175" s="3"/>
      <c r="E175" s="3" t="str">
        <f>""</f>
        <v/>
      </c>
      <c r="F175" s="3" t="s">
        <v>13</v>
      </c>
      <c r="G175" s="3" t="s">
        <v>14</v>
      </c>
      <c r="H175" s="3" t="s">
        <v>17</v>
      </c>
      <c r="I175" s="4">
        <v>43831</v>
      </c>
      <c r="J175" s="5"/>
      <c r="K175" s="3"/>
      <c r="L175" s="5">
        <v>6785.1</v>
      </c>
    </row>
    <row r="176" spans="1:12" s="6" customFormat="1" ht="36" customHeight="1" x14ac:dyDescent="0.25">
      <c r="A176" s="3" t="s">
        <v>291</v>
      </c>
      <c r="B176" s="3" t="s">
        <v>293</v>
      </c>
      <c r="C176" s="4">
        <v>43978</v>
      </c>
      <c r="D176" s="3"/>
      <c r="E176" s="3" t="str">
        <f>""</f>
        <v/>
      </c>
      <c r="F176" s="3" t="s">
        <v>13</v>
      </c>
      <c r="G176" s="3" t="s">
        <v>14</v>
      </c>
      <c r="H176" s="3" t="s">
        <v>17</v>
      </c>
      <c r="I176" s="4">
        <v>43978</v>
      </c>
      <c r="J176" s="5">
        <v>5860</v>
      </c>
      <c r="K176" s="3"/>
      <c r="L176" s="5">
        <v>5600.4</v>
      </c>
    </row>
    <row r="177" spans="1:12" s="6" customFormat="1" ht="36" customHeight="1" x14ac:dyDescent="0.25">
      <c r="A177" s="3" t="s">
        <v>291</v>
      </c>
      <c r="B177" s="3" t="s">
        <v>294</v>
      </c>
      <c r="C177" s="4">
        <v>43831</v>
      </c>
      <c r="D177" s="3"/>
      <c r="E177" s="3" t="str">
        <f>""</f>
        <v/>
      </c>
      <c r="F177" s="3" t="s">
        <v>13</v>
      </c>
      <c r="G177" s="3" t="s">
        <v>14</v>
      </c>
      <c r="H177" s="3" t="s">
        <v>17</v>
      </c>
      <c r="I177" s="4">
        <v>43831</v>
      </c>
      <c r="J177" s="5">
        <v>14660</v>
      </c>
      <c r="K177" s="3"/>
      <c r="L177" s="5">
        <v>13138.25</v>
      </c>
    </row>
    <row r="178" spans="1:12" s="6" customFormat="1" ht="36" customHeight="1" x14ac:dyDescent="0.25">
      <c r="A178" s="3" t="s">
        <v>295</v>
      </c>
      <c r="B178" s="3" t="s">
        <v>296</v>
      </c>
      <c r="C178" s="4">
        <v>43831</v>
      </c>
      <c r="D178" s="3"/>
      <c r="E178" s="3" t="str">
        <f>"10316"</f>
        <v>10316</v>
      </c>
      <c r="F178" s="3" t="s">
        <v>13</v>
      </c>
      <c r="G178" s="3" t="s">
        <v>14</v>
      </c>
      <c r="H178" s="3" t="s">
        <v>37</v>
      </c>
      <c r="I178" s="4">
        <v>43831</v>
      </c>
      <c r="J178" s="5"/>
      <c r="K178" s="4">
        <v>43984</v>
      </c>
      <c r="L178" s="5">
        <v>11340.8</v>
      </c>
    </row>
    <row r="179" spans="1:12" s="6" customFormat="1" ht="36" customHeight="1" x14ac:dyDescent="0.25">
      <c r="A179" s="3" t="s">
        <v>295</v>
      </c>
      <c r="B179" s="3" t="s">
        <v>297</v>
      </c>
      <c r="C179" s="4">
        <v>43831</v>
      </c>
      <c r="D179" s="3"/>
      <c r="E179" s="3" t="str">
        <f>"11302"</f>
        <v>11302</v>
      </c>
      <c r="F179" s="3" t="s">
        <v>13</v>
      </c>
      <c r="G179" s="3" t="s">
        <v>14</v>
      </c>
      <c r="H179" s="3" t="s">
        <v>15</v>
      </c>
      <c r="I179" s="4">
        <v>43831</v>
      </c>
      <c r="J179" s="5">
        <v>13494.25</v>
      </c>
      <c r="K179" s="4">
        <v>44162</v>
      </c>
      <c r="L179" s="5">
        <v>13494.25</v>
      </c>
    </row>
    <row r="180" spans="1:12" s="6" customFormat="1" ht="36" customHeight="1" x14ac:dyDescent="0.25">
      <c r="A180" s="3" t="s">
        <v>298</v>
      </c>
      <c r="B180" s="3" t="s">
        <v>299</v>
      </c>
      <c r="C180" s="4">
        <v>43831</v>
      </c>
      <c r="D180" s="3"/>
      <c r="E180" s="3" t="str">
        <f>""</f>
        <v/>
      </c>
      <c r="F180" s="3" t="s">
        <v>13</v>
      </c>
      <c r="G180" s="3" t="s">
        <v>14</v>
      </c>
      <c r="H180" s="3" t="s">
        <v>15</v>
      </c>
      <c r="I180" s="4">
        <v>43831</v>
      </c>
      <c r="J180" s="5"/>
      <c r="K180" s="3"/>
      <c r="L180" s="5">
        <v>9219.1</v>
      </c>
    </row>
    <row r="181" spans="1:12" s="6" customFormat="1" ht="36" customHeight="1" x14ac:dyDescent="0.25">
      <c r="A181" s="3" t="s">
        <v>300</v>
      </c>
      <c r="B181" s="3" t="s">
        <v>301</v>
      </c>
      <c r="C181" s="4">
        <v>43831</v>
      </c>
      <c r="D181" s="3"/>
      <c r="E181" s="3" t="str">
        <f>""</f>
        <v/>
      </c>
      <c r="F181" s="3" t="s">
        <v>13</v>
      </c>
      <c r="G181" s="3" t="s">
        <v>14</v>
      </c>
      <c r="H181" s="3" t="s">
        <v>37</v>
      </c>
      <c r="I181" s="4">
        <v>43831</v>
      </c>
      <c r="J181" s="5">
        <v>6458</v>
      </c>
      <c r="K181" s="3"/>
      <c r="L181" s="5">
        <v>13910</v>
      </c>
    </row>
    <row r="182" spans="1:12" s="6" customFormat="1" ht="36" customHeight="1" x14ac:dyDescent="0.25">
      <c r="A182" s="3" t="s">
        <v>300</v>
      </c>
      <c r="B182" s="3" t="s">
        <v>302</v>
      </c>
      <c r="C182" s="4">
        <v>43831</v>
      </c>
      <c r="D182" s="3"/>
      <c r="E182" s="3" t="str">
        <f>""</f>
        <v/>
      </c>
      <c r="F182" s="3" t="s">
        <v>13</v>
      </c>
      <c r="G182" s="3" t="s">
        <v>14</v>
      </c>
      <c r="H182" s="3" t="s">
        <v>17</v>
      </c>
      <c r="I182" s="4">
        <v>43831</v>
      </c>
      <c r="J182" s="5">
        <v>7000</v>
      </c>
      <c r="K182" s="3"/>
      <c r="L182" s="5">
        <v>6955.25</v>
      </c>
    </row>
    <row r="183" spans="1:12" s="6" customFormat="1" ht="36" customHeight="1" x14ac:dyDescent="0.25">
      <c r="A183" s="3" t="s">
        <v>303</v>
      </c>
      <c r="B183" s="3" t="s">
        <v>304</v>
      </c>
      <c r="C183" s="4">
        <v>43831</v>
      </c>
      <c r="D183" s="4">
        <v>44196</v>
      </c>
      <c r="E183" s="3" t="str">
        <f>"8533"</f>
        <v>8533</v>
      </c>
      <c r="F183" s="3" t="s">
        <v>13</v>
      </c>
      <c r="G183" s="3" t="s">
        <v>14</v>
      </c>
      <c r="H183" s="3" t="s">
        <v>15</v>
      </c>
      <c r="I183" s="4">
        <v>43831</v>
      </c>
      <c r="J183" s="5"/>
      <c r="K183" s="4">
        <v>43676</v>
      </c>
      <c r="L183" s="5">
        <v>79870.55</v>
      </c>
    </row>
    <row r="184" spans="1:12" s="6" customFormat="1" ht="36" customHeight="1" x14ac:dyDescent="0.25">
      <c r="A184" s="3" t="s">
        <v>305</v>
      </c>
      <c r="B184" s="3" t="s">
        <v>306</v>
      </c>
      <c r="C184" s="4">
        <v>43831</v>
      </c>
      <c r="D184" s="3"/>
      <c r="E184" s="3" t="str">
        <f>""</f>
        <v/>
      </c>
      <c r="F184" s="3" t="s">
        <v>13</v>
      </c>
      <c r="G184" s="3" t="s">
        <v>14</v>
      </c>
      <c r="H184" s="3" t="s">
        <v>37</v>
      </c>
      <c r="I184" s="4">
        <v>43831</v>
      </c>
      <c r="J184" s="5"/>
      <c r="K184" s="3"/>
      <c r="L184" s="5">
        <v>5043.25</v>
      </c>
    </row>
    <row r="185" spans="1:12" s="6" customFormat="1" ht="36" customHeight="1" x14ac:dyDescent="0.25">
      <c r="A185" s="3" t="s">
        <v>307</v>
      </c>
      <c r="B185" s="3" t="s">
        <v>308</v>
      </c>
      <c r="C185" s="4">
        <v>43566</v>
      </c>
      <c r="D185" s="3"/>
      <c r="E185" s="3" t="str">
        <f>"7813"</f>
        <v>7813</v>
      </c>
      <c r="F185" s="3" t="s">
        <v>13</v>
      </c>
      <c r="G185" s="3" t="s">
        <v>23</v>
      </c>
      <c r="H185" s="3" t="s">
        <v>15</v>
      </c>
      <c r="I185" s="4">
        <v>43566</v>
      </c>
      <c r="J185" s="5">
        <v>59720</v>
      </c>
      <c r="K185" s="4">
        <v>43564</v>
      </c>
      <c r="L185" s="5">
        <v>46507</v>
      </c>
    </row>
    <row r="186" spans="1:12" s="6" customFormat="1" ht="36" customHeight="1" x14ac:dyDescent="0.25">
      <c r="A186" s="3" t="s">
        <v>309</v>
      </c>
      <c r="B186" s="3" t="s">
        <v>310</v>
      </c>
      <c r="C186" s="4">
        <v>43831</v>
      </c>
      <c r="D186" s="3"/>
      <c r="E186" s="3" t="str">
        <f>""</f>
        <v/>
      </c>
      <c r="F186" s="3" t="s">
        <v>13</v>
      </c>
      <c r="G186" s="3" t="s">
        <v>14</v>
      </c>
      <c r="H186" s="3" t="s">
        <v>37</v>
      </c>
      <c r="I186" s="4">
        <v>43831</v>
      </c>
      <c r="J186" s="5">
        <v>20000</v>
      </c>
      <c r="K186" s="3"/>
      <c r="L186" s="5">
        <v>2395.5500000000002</v>
      </c>
    </row>
    <row r="187" spans="1:12" s="6" customFormat="1" ht="36" customHeight="1" x14ac:dyDescent="0.25">
      <c r="A187" s="3" t="s">
        <v>311</v>
      </c>
      <c r="B187" s="3" t="s">
        <v>312</v>
      </c>
      <c r="C187" s="4">
        <v>43874</v>
      </c>
      <c r="D187" s="3"/>
      <c r="E187" s="3" t="str">
        <f>"9752"</f>
        <v>9752</v>
      </c>
      <c r="F187" s="3" t="s">
        <v>13</v>
      </c>
      <c r="G187" s="3" t="s">
        <v>14</v>
      </c>
      <c r="H187" s="3" t="s">
        <v>37</v>
      </c>
      <c r="I187" s="4">
        <v>43874</v>
      </c>
      <c r="J187" s="5">
        <v>92720.5</v>
      </c>
      <c r="K187" s="4">
        <v>43872</v>
      </c>
      <c r="L187" s="5">
        <v>99860</v>
      </c>
    </row>
    <row r="188" spans="1:12" s="6" customFormat="1" ht="36" customHeight="1" x14ac:dyDescent="0.25">
      <c r="A188" s="3" t="s">
        <v>311</v>
      </c>
      <c r="B188" s="3" t="s">
        <v>313</v>
      </c>
      <c r="C188" s="4">
        <v>44084</v>
      </c>
      <c r="D188" s="3"/>
      <c r="E188" s="3" t="str">
        <f>""</f>
        <v/>
      </c>
      <c r="F188" s="3" t="s">
        <v>13</v>
      </c>
      <c r="G188" s="3" t="s">
        <v>14</v>
      </c>
      <c r="H188" s="3" t="s">
        <v>37</v>
      </c>
      <c r="I188" s="4">
        <v>44084</v>
      </c>
      <c r="J188" s="5">
        <v>5800</v>
      </c>
      <c r="K188" s="3"/>
      <c r="L188" s="5">
        <v>6246.6</v>
      </c>
    </row>
    <row r="189" spans="1:12" s="6" customFormat="1" ht="36" customHeight="1" x14ac:dyDescent="0.25">
      <c r="A189" s="3" t="s">
        <v>311</v>
      </c>
      <c r="B189" s="3" t="s">
        <v>314</v>
      </c>
      <c r="C189" s="4">
        <v>44136</v>
      </c>
      <c r="D189" s="3"/>
      <c r="E189" s="3" t="str">
        <f>""</f>
        <v/>
      </c>
      <c r="F189" s="3" t="s">
        <v>13</v>
      </c>
      <c r="G189" s="3" t="s">
        <v>14</v>
      </c>
      <c r="H189" s="3" t="s">
        <v>37</v>
      </c>
      <c r="I189" s="4">
        <v>44136</v>
      </c>
      <c r="J189" s="5">
        <v>19784</v>
      </c>
      <c r="K189" s="3"/>
      <c r="L189" s="5">
        <v>10000</v>
      </c>
    </row>
    <row r="190" spans="1:12" s="6" customFormat="1" ht="36" customHeight="1" x14ac:dyDescent="0.25">
      <c r="A190" s="3" t="s">
        <v>315</v>
      </c>
      <c r="B190" s="3" t="s">
        <v>316</v>
      </c>
      <c r="C190" s="4">
        <v>43101</v>
      </c>
      <c r="D190" s="3"/>
      <c r="E190" s="3" t="str">
        <f>"6952"</f>
        <v>6952</v>
      </c>
      <c r="F190" s="3" t="s">
        <v>13</v>
      </c>
      <c r="G190" s="3" t="s">
        <v>23</v>
      </c>
      <c r="H190" s="3" t="s">
        <v>15</v>
      </c>
      <c r="I190" s="4">
        <v>43101</v>
      </c>
      <c r="J190" s="5"/>
      <c r="K190" s="4">
        <v>43438</v>
      </c>
      <c r="L190" s="5">
        <v>15557.65</v>
      </c>
    </row>
    <row r="191" spans="1:12" s="6" customFormat="1" ht="36" customHeight="1" x14ac:dyDescent="0.25">
      <c r="A191" s="3" t="s">
        <v>315</v>
      </c>
      <c r="B191" s="3" t="s">
        <v>317</v>
      </c>
      <c r="C191" s="4">
        <v>43831</v>
      </c>
      <c r="D191" s="3"/>
      <c r="E191" s="3" t="str">
        <f>""</f>
        <v/>
      </c>
      <c r="F191" s="3" t="s">
        <v>13</v>
      </c>
      <c r="G191" s="3" t="s">
        <v>14</v>
      </c>
      <c r="H191" s="3" t="s">
        <v>15</v>
      </c>
      <c r="I191" s="4">
        <v>43831</v>
      </c>
      <c r="J191" s="5"/>
      <c r="K191" s="3"/>
      <c r="L191" s="5">
        <v>10610</v>
      </c>
    </row>
    <row r="192" spans="1:12" s="6" customFormat="1" ht="36" customHeight="1" x14ac:dyDescent="0.25">
      <c r="A192" s="3" t="s">
        <v>318</v>
      </c>
      <c r="B192" s="3" t="s">
        <v>319</v>
      </c>
      <c r="C192" s="4">
        <v>43103</v>
      </c>
      <c r="D192" s="3"/>
      <c r="E192" s="3" t="str">
        <f>"4044"</f>
        <v>4044</v>
      </c>
      <c r="F192" s="3" t="s">
        <v>13</v>
      </c>
      <c r="G192" s="3" t="s">
        <v>23</v>
      </c>
      <c r="H192" s="3" t="s">
        <v>15</v>
      </c>
      <c r="I192" s="4">
        <v>43103</v>
      </c>
      <c r="J192" s="5">
        <v>435000</v>
      </c>
      <c r="K192" s="4">
        <v>43025</v>
      </c>
      <c r="L192" s="5">
        <v>281865</v>
      </c>
    </row>
    <row r="193" spans="1:12" s="6" customFormat="1" ht="36" customHeight="1" x14ac:dyDescent="0.25">
      <c r="A193" s="3" t="s">
        <v>318</v>
      </c>
      <c r="B193" s="3" t="s">
        <v>320</v>
      </c>
      <c r="C193" s="4">
        <v>43831</v>
      </c>
      <c r="D193" s="3"/>
      <c r="E193" s="3" t="str">
        <f>"9554"</f>
        <v>9554</v>
      </c>
      <c r="F193" s="3" t="s">
        <v>13</v>
      </c>
      <c r="G193" s="3" t="s">
        <v>14</v>
      </c>
      <c r="H193" s="3" t="s">
        <v>15</v>
      </c>
      <c r="I193" s="4">
        <v>43831</v>
      </c>
      <c r="J193" s="5">
        <v>28060</v>
      </c>
      <c r="K193" s="4">
        <v>43844</v>
      </c>
      <c r="L193" s="5">
        <v>6292.4</v>
      </c>
    </row>
    <row r="194" spans="1:12" s="6" customFormat="1" ht="36" customHeight="1" x14ac:dyDescent="0.25">
      <c r="A194" s="3" t="s">
        <v>321</v>
      </c>
      <c r="B194" s="3" t="s">
        <v>322</v>
      </c>
      <c r="C194" s="4">
        <v>43831</v>
      </c>
      <c r="D194" s="3"/>
      <c r="E194" s="3" t="str">
        <f>"10534"</f>
        <v>10534</v>
      </c>
      <c r="F194" s="3" t="s">
        <v>13</v>
      </c>
      <c r="G194" s="3" t="s">
        <v>14</v>
      </c>
      <c r="H194" s="3" t="s">
        <v>15</v>
      </c>
      <c r="I194" s="4">
        <v>43831</v>
      </c>
      <c r="J194" s="5">
        <v>6400</v>
      </c>
      <c r="K194" s="4">
        <v>44019</v>
      </c>
      <c r="L194" s="5">
        <v>6920.8</v>
      </c>
    </row>
    <row r="195" spans="1:12" s="6" customFormat="1" ht="36" customHeight="1" x14ac:dyDescent="0.25">
      <c r="A195" s="3" t="s">
        <v>323</v>
      </c>
      <c r="B195" s="3" t="s">
        <v>324</v>
      </c>
      <c r="C195" s="4">
        <v>43831</v>
      </c>
      <c r="D195" s="3"/>
      <c r="E195" s="3" t="str">
        <f>"9554"</f>
        <v>9554</v>
      </c>
      <c r="F195" s="3" t="s">
        <v>13</v>
      </c>
      <c r="G195" s="3" t="s">
        <v>14</v>
      </c>
      <c r="H195" s="3" t="s">
        <v>15</v>
      </c>
      <c r="I195" s="4">
        <v>43831</v>
      </c>
      <c r="J195" s="5">
        <v>7120</v>
      </c>
      <c r="K195" s="4">
        <v>43844</v>
      </c>
      <c r="L195" s="5">
        <v>0</v>
      </c>
    </row>
    <row r="196" spans="1:12" s="6" customFormat="1" ht="36" customHeight="1" x14ac:dyDescent="0.25">
      <c r="A196" s="3" t="s">
        <v>325</v>
      </c>
      <c r="B196" s="3" t="s">
        <v>326</v>
      </c>
      <c r="C196" s="4">
        <v>43986</v>
      </c>
      <c r="D196" s="3"/>
      <c r="E196" s="3" t="str">
        <f>""</f>
        <v/>
      </c>
      <c r="F196" s="3" t="s">
        <v>13</v>
      </c>
      <c r="G196" s="3" t="s">
        <v>14</v>
      </c>
      <c r="H196" s="3" t="s">
        <v>17</v>
      </c>
      <c r="I196" s="4">
        <v>43986</v>
      </c>
      <c r="J196" s="5">
        <v>5841.4</v>
      </c>
      <c r="K196" s="3"/>
      <c r="L196" s="5">
        <v>6100.5</v>
      </c>
    </row>
    <row r="197" spans="1:12" s="6" customFormat="1" ht="36" customHeight="1" x14ac:dyDescent="0.25">
      <c r="A197" s="3" t="s">
        <v>327</v>
      </c>
      <c r="B197" s="3" t="s">
        <v>328</v>
      </c>
      <c r="C197" s="4">
        <v>43831</v>
      </c>
      <c r="D197" s="3"/>
      <c r="E197" s="3" t="str">
        <f>"9753"</f>
        <v>9753</v>
      </c>
      <c r="F197" s="3" t="s">
        <v>13</v>
      </c>
      <c r="G197" s="3" t="s">
        <v>14</v>
      </c>
      <c r="H197" s="3" t="s">
        <v>15</v>
      </c>
      <c r="I197" s="4">
        <v>43831</v>
      </c>
      <c r="J197" s="5"/>
      <c r="K197" s="4">
        <v>43872</v>
      </c>
      <c r="L197" s="5">
        <v>22503.85</v>
      </c>
    </row>
    <row r="198" spans="1:12" s="6" customFormat="1" ht="36" customHeight="1" x14ac:dyDescent="0.25">
      <c r="A198" s="3" t="s">
        <v>329</v>
      </c>
      <c r="B198" s="3" t="s">
        <v>330</v>
      </c>
      <c r="C198" s="4">
        <v>43831</v>
      </c>
      <c r="D198" s="3"/>
      <c r="E198" s="3" t="str">
        <f>""</f>
        <v/>
      </c>
      <c r="F198" s="3" t="s">
        <v>13</v>
      </c>
      <c r="G198" s="3" t="s">
        <v>14</v>
      </c>
      <c r="H198" s="3" t="s">
        <v>37</v>
      </c>
      <c r="I198" s="4">
        <v>43831</v>
      </c>
      <c r="J198" s="5"/>
      <c r="K198" s="3"/>
      <c r="L198" s="5">
        <v>18341.95</v>
      </c>
    </row>
    <row r="199" spans="1:12" s="6" customFormat="1" ht="36" customHeight="1" x14ac:dyDescent="0.25">
      <c r="A199" s="3" t="s">
        <v>329</v>
      </c>
      <c r="B199" s="3" t="s">
        <v>331</v>
      </c>
      <c r="C199" s="4">
        <v>43831</v>
      </c>
      <c r="D199" s="3"/>
      <c r="E199" s="3" t="str">
        <f>""</f>
        <v/>
      </c>
      <c r="F199" s="3" t="s">
        <v>13</v>
      </c>
      <c r="G199" s="3" t="s">
        <v>14</v>
      </c>
      <c r="H199" s="3" t="s">
        <v>37</v>
      </c>
      <c r="I199" s="4">
        <v>43831</v>
      </c>
      <c r="J199" s="5"/>
      <c r="K199" s="3"/>
      <c r="L199" s="5">
        <v>6695.65</v>
      </c>
    </row>
    <row r="200" spans="1:12" s="6" customFormat="1" ht="36" customHeight="1" x14ac:dyDescent="0.25">
      <c r="A200" s="3" t="s">
        <v>329</v>
      </c>
      <c r="B200" s="3" t="s">
        <v>332</v>
      </c>
      <c r="C200" s="4">
        <v>43831</v>
      </c>
      <c r="D200" s="3"/>
      <c r="E200" s="3" t="str">
        <f>""</f>
        <v/>
      </c>
      <c r="F200" s="3" t="s">
        <v>13</v>
      </c>
      <c r="G200" s="3" t="s">
        <v>14</v>
      </c>
      <c r="H200" s="3" t="s">
        <v>37</v>
      </c>
      <c r="I200" s="4">
        <v>43831</v>
      </c>
      <c r="J200" s="5">
        <v>20000</v>
      </c>
      <c r="K200" s="3"/>
      <c r="L200" s="5">
        <v>8257.25</v>
      </c>
    </row>
    <row r="201" spans="1:12" s="6" customFormat="1" ht="36" customHeight="1" x14ac:dyDescent="0.25">
      <c r="A201" s="3" t="s">
        <v>329</v>
      </c>
      <c r="B201" s="3" t="s">
        <v>333</v>
      </c>
      <c r="C201" s="4">
        <v>43831</v>
      </c>
      <c r="D201" s="3"/>
      <c r="E201" s="3" t="str">
        <f>""</f>
        <v/>
      </c>
      <c r="F201" s="3" t="s">
        <v>13</v>
      </c>
      <c r="G201" s="3" t="s">
        <v>14</v>
      </c>
      <c r="H201" s="3" t="s">
        <v>37</v>
      </c>
      <c r="I201" s="4">
        <v>43831</v>
      </c>
      <c r="J201" s="5"/>
      <c r="K201" s="3"/>
      <c r="L201" s="5">
        <v>18386.900000000001</v>
      </c>
    </row>
    <row r="202" spans="1:12" s="6" customFormat="1" ht="36" customHeight="1" x14ac:dyDescent="0.25">
      <c r="A202" s="3" t="s">
        <v>334</v>
      </c>
      <c r="B202" s="3" t="s">
        <v>335</v>
      </c>
      <c r="C202" s="4">
        <v>43831</v>
      </c>
      <c r="D202" s="3"/>
      <c r="E202" s="3" t="str">
        <f>"9554"</f>
        <v>9554</v>
      </c>
      <c r="F202" s="3" t="s">
        <v>13</v>
      </c>
      <c r="G202" s="3" t="s">
        <v>14</v>
      </c>
      <c r="H202" s="3" t="s">
        <v>15</v>
      </c>
      <c r="I202" s="4">
        <v>43831</v>
      </c>
      <c r="J202" s="5">
        <v>5263.2</v>
      </c>
      <c r="K202" s="4">
        <v>43844</v>
      </c>
      <c r="L202" s="5">
        <v>1417.1</v>
      </c>
    </row>
    <row r="203" spans="1:12" s="6" customFormat="1" ht="36" customHeight="1" x14ac:dyDescent="0.25">
      <c r="A203" s="3" t="s">
        <v>336</v>
      </c>
      <c r="B203" s="3" t="s">
        <v>337</v>
      </c>
      <c r="C203" s="4">
        <v>43831</v>
      </c>
      <c r="D203" s="3"/>
      <c r="E203" s="3" t="str">
        <f>"10739"</f>
        <v>10739</v>
      </c>
      <c r="F203" s="3" t="s">
        <v>13</v>
      </c>
      <c r="G203" s="3" t="s">
        <v>14</v>
      </c>
      <c r="H203" s="3" t="s">
        <v>37</v>
      </c>
      <c r="I203" s="4">
        <v>43831</v>
      </c>
      <c r="J203" s="5">
        <v>19386</v>
      </c>
      <c r="K203" s="4">
        <v>44061</v>
      </c>
      <c r="L203" s="5">
        <v>19386</v>
      </c>
    </row>
    <row r="204" spans="1:12" s="6" customFormat="1" ht="36" customHeight="1" x14ac:dyDescent="0.25">
      <c r="A204" s="3" t="s">
        <v>338</v>
      </c>
      <c r="B204" s="3" t="s">
        <v>339</v>
      </c>
      <c r="C204" s="4">
        <v>43831</v>
      </c>
      <c r="D204" s="3"/>
      <c r="E204" s="3" t="str">
        <f>"11302"</f>
        <v>11302</v>
      </c>
      <c r="F204" s="3" t="s">
        <v>13</v>
      </c>
      <c r="G204" s="3" t="s">
        <v>14</v>
      </c>
      <c r="H204" s="3" t="s">
        <v>37</v>
      </c>
      <c r="I204" s="4">
        <v>43831</v>
      </c>
      <c r="J204" s="5">
        <v>5725.5</v>
      </c>
      <c r="K204" s="4">
        <v>44152</v>
      </c>
      <c r="L204" s="5">
        <v>5725.5</v>
      </c>
    </row>
    <row r="205" spans="1:12" s="6" customFormat="1" ht="36" customHeight="1" x14ac:dyDescent="0.25">
      <c r="A205" s="3" t="s">
        <v>340</v>
      </c>
      <c r="B205" s="3" t="s">
        <v>341</v>
      </c>
      <c r="C205" s="4">
        <v>43831</v>
      </c>
      <c r="D205" s="3"/>
      <c r="E205" s="3" t="str">
        <f>"5681"</f>
        <v>5681</v>
      </c>
      <c r="F205" s="3" t="s">
        <v>13</v>
      </c>
      <c r="G205" s="3" t="s">
        <v>14</v>
      </c>
      <c r="H205" s="3" t="s">
        <v>15</v>
      </c>
      <c r="I205" s="4">
        <v>43831</v>
      </c>
      <c r="J205" s="5">
        <v>40000</v>
      </c>
      <c r="K205" s="4">
        <v>43255</v>
      </c>
      <c r="L205" s="5">
        <v>21540</v>
      </c>
    </row>
    <row r="206" spans="1:12" s="6" customFormat="1" ht="36" customHeight="1" x14ac:dyDescent="0.25">
      <c r="A206" s="3" t="s">
        <v>342</v>
      </c>
      <c r="B206" s="3" t="s">
        <v>343</v>
      </c>
      <c r="C206" s="4">
        <v>43831</v>
      </c>
      <c r="D206" s="3"/>
      <c r="E206" s="3" t="str">
        <f>""</f>
        <v/>
      </c>
      <c r="F206" s="3" t="s">
        <v>13</v>
      </c>
      <c r="G206" s="3" t="s">
        <v>14</v>
      </c>
      <c r="H206" s="3" t="s">
        <v>15</v>
      </c>
      <c r="I206" s="4">
        <v>43831</v>
      </c>
      <c r="J206" s="5"/>
      <c r="K206" s="3"/>
      <c r="L206" s="5">
        <v>29871.4</v>
      </c>
    </row>
    <row r="207" spans="1:12" s="6" customFormat="1" ht="36" customHeight="1" x14ac:dyDescent="0.25">
      <c r="A207" s="3" t="s">
        <v>342</v>
      </c>
      <c r="B207" s="3" t="s">
        <v>344</v>
      </c>
      <c r="C207" s="4">
        <v>43831</v>
      </c>
      <c r="D207" s="4">
        <v>44196</v>
      </c>
      <c r="E207" s="3" t="str">
        <f>"10191"</f>
        <v>10191</v>
      </c>
      <c r="F207" s="3" t="s">
        <v>13</v>
      </c>
      <c r="G207" s="3" t="s">
        <v>14</v>
      </c>
      <c r="H207" s="3" t="s">
        <v>37</v>
      </c>
      <c r="I207" s="4">
        <v>43831</v>
      </c>
      <c r="J207" s="5">
        <v>42500</v>
      </c>
      <c r="K207" s="4">
        <v>43963</v>
      </c>
      <c r="L207" s="5">
        <v>42500</v>
      </c>
    </row>
    <row r="208" spans="1:12" s="6" customFormat="1" ht="36" customHeight="1" x14ac:dyDescent="0.25">
      <c r="A208" s="3" t="s">
        <v>342</v>
      </c>
      <c r="B208" s="3" t="s">
        <v>345</v>
      </c>
      <c r="C208" s="4">
        <v>43831</v>
      </c>
      <c r="D208" s="3"/>
      <c r="E208" s="3" t="str">
        <f>"10301"</f>
        <v>10301</v>
      </c>
      <c r="F208" s="3" t="s">
        <v>13</v>
      </c>
      <c r="G208" s="3" t="s">
        <v>14</v>
      </c>
      <c r="H208" s="3" t="s">
        <v>37</v>
      </c>
      <c r="I208" s="4">
        <v>43831</v>
      </c>
      <c r="J208" s="5">
        <v>14621.3</v>
      </c>
      <c r="K208" s="4">
        <v>43984</v>
      </c>
      <c r="L208" s="5">
        <v>14721.3</v>
      </c>
    </row>
    <row r="209" spans="1:12" s="6" customFormat="1" ht="36" customHeight="1" x14ac:dyDescent="0.25">
      <c r="A209" s="3" t="s">
        <v>342</v>
      </c>
      <c r="B209" s="3" t="s">
        <v>346</v>
      </c>
      <c r="C209" s="4">
        <v>43831</v>
      </c>
      <c r="D209" s="3"/>
      <c r="E209" s="3" t="str">
        <f>"11029"</f>
        <v>11029</v>
      </c>
      <c r="F209" s="3" t="s">
        <v>13</v>
      </c>
      <c r="G209" s="3" t="s">
        <v>14</v>
      </c>
      <c r="H209" s="3" t="s">
        <v>37</v>
      </c>
      <c r="I209" s="4">
        <v>43831</v>
      </c>
      <c r="J209" s="5">
        <v>17190</v>
      </c>
      <c r="K209" s="4">
        <v>44110</v>
      </c>
      <c r="L209" s="5">
        <v>17190</v>
      </c>
    </row>
    <row r="210" spans="1:12" s="6" customFormat="1" ht="36" customHeight="1" x14ac:dyDescent="0.25">
      <c r="A210" s="3" t="s">
        <v>347</v>
      </c>
      <c r="B210" s="3" t="s">
        <v>348</v>
      </c>
      <c r="C210" s="4">
        <v>43831</v>
      </c>
      <c r="D210" s="3"/>
      <c r="E210" s="3" t="str">
        <f>"9991"</f>
        <v>9991</v>
      </c>
      <c r="F210" s="3" t="s">
        <v>13</v>
      </c>
      <c r="G210" s="3" t="s">
        <v>14</v>
      </c>
      <c r="H210" s="3" t="s">
        <v>37</v>
      </c>
      <c r="I210" s="4">
        <v>43831</v>
      </c>
      <c r="J210" s="5"/>
      <c r="K210" s="4">
        <v>43914</v>
      </c>
      <c r="L210" s="5">
        <v>10955.35</v>
      </c>
    </row>
    <row r="211" spans="1:12" s="6" customFormat="1" ht="36" customHeight="1" x14ac:dyDescent="0.25">
      <c r="A211" s="3" t="s">
        <v>347</v>
      </c>
      <c r="B211" s="3" t="s">
        <v>349</v>
      </c>
      <c r="C211" s="4">
        <v>43831</v>
      </c>
      <c r="D211" s="3"/>
      <c r="E211" s="3" t="str">
        <f>"9991"</f>
        <v>9991</v>
      </c>
      <c r="F211" s="3" t="s">
        <v>13</v>
      </c>
      <c r="G211" s="3" t="s">
        <v>14</v>
      </c>
      <c r="H211" s="3" t="s">
        <v>37</v>
      </c>
      <c r="I211" s="4">
        <v>43831</v>
      </c>
      <c r="J211" s="5"/>
      <c r="K211" s="4">
        <v>43914</v>
      </c>
      <c r="L211" s="5">
        <v>21736.45</v>
      </c>
    </row>
    <row r="212" spans="1:12" s="6" customFormat="1" ht="36" customHeight="1" x14ac:dyDescent="0.25">
      <c r="A212" s="3" t="s">
        <v>347</v>
      </c>
      <c r="B212" s="3" t="s">
        <v>350</v>
      </c>
      <c r="C212" s="4">
        <v>43831</v>
      </c>
      <c r="D212" s="3"/>
      <c r="E212" s="3" t="str">
        <f>"9991"</f>
        <v>9991</v>
      </c>
      <c r="F212" s="3" t="s">
        <v>13</v>
      </c>
      <c r="G212" s="3" t="s">
        <v>14</v>
      </c>
      <c r="H212" s="3" t="s">
        <v>37</v>
      </c>
      <c r="I212" s="4">
        <v>43831</v>
      </c>
      <c r="J212" s="5"/>
      <c r="K212" s="4">
        <v>43914</v>
      </c>
      <c r="L212" s="5">
        <v>19756.849999999999</v>
      </c>
    </row>
    <row r="213" spans="1:12" s="6" customFormat="1" ht="36" customHeight="1" x14ac:dyDescent="0.25">
      <c r="A213" s="3" t="s">
        <v>351</v>
      </c>
      <c r="B213" s="3" t="s">
        <v>352</v>
      </c>
      <c r="C213" s="4">
        <v>43196</v>
      </c>
      <c r="D213" s="3"/>
      <c r="E213" s="3" t="str">
        <f>"6983"</f>
        <v>6983</v>
      </c>
      <c r="F213" s="3" t="s">
        <v>30</v>
      </c>
      <c r="G213" s="3" t="s">
        <v>157</v>
      </c>
      <c r="H213" s="3" t="s">
        <v>17</v>
      </c>
      <c r="I213" s="4">
        <v>43196</v>
      </c>
      <c r="J213" s="5">
        <v>46380</v>
      </c>
      <c r="K213" s="4">
        <v>43438</v>
      </c>
      <c r="L213" s="5">
        <v>8336.2000000000007</v>
      </c>
    </row>
    <row r="214" spans="1:12" s="6" customFormat="1" ht="36" customHeight="1" x14ac:dyDescent="0.25">
      <c r="A214" s="3" t="s">
        <v>351</v>
      </c>
      <c r="B214" s="3" t="s">
        <v>353</v>
      </c>
      <c r="C214" s="4">
        <v>43805</v>
      </c>
      <c r="D214" s="3"/>
      <c r="E214" s="3" t="str">
        <f>"6983"</f>
        <v>6983</v>
      </c>
      <c r="F214" s="3" t="s">
        <v>30</v>
      </c>
      <c r="G214" s="3" t="s">
        <v>157</v>
      </c>
      <c r="H214" s="3" t="s">
        <v>17</v>
      </c>
      <c r="I214" s="4">
        <v>43805</v>
      </c>
      <c r="J214" s="5"/>
      <c r="K214" s="4">
        <v>43803</v>
      </c>
      <c r="L214" s="5">
        <v>6732.2</v>
      </c>
    </row>
    <row r="215" spans="1:12" s="6" customFormat="1" ht="36" customHeight="1" x14ac:dyDescent="0.25">
      <c r="A215" s="3" t="s">
        <v>351</v>
      </c>
      <c r="B215" s="3" t="s">
        <v>354</v>
      </c>
      <c r="C215" s="4">
        <v>43700</v>
      </c>
      <c r="D215" s="3"/>
      <c r="E215" s="3" t="str">
        <f>"8614"</f>
        <v>8614</v>
      </c>
      <c r="F215" s="3" t="s">
        <v>13</v>
      </c>
      <c r="G215" s="3" t="s">
        <v>23</v>
      </c>
      <c r="H215" s="3" t="s">
        <v>17</v>
      </c>
      <c r="I215" s="4">
        <v>43700</v>
      </c>
      <c r="J215" s="5">
        <v>7419.45</v>
      </c>
      <c r="K215" s="4">
        <v>43697</v>
      </c>
      <c r="L215" s="5">
        <v>10796.4</v>
      </c>
    </row>
    <row r="216" spans="1:12" s="6" customFormat="1" ht="36" customHeight="1" x14ac:dyDescent="0.25">
      <c r="A216" s="3" t="s">
        <v>351</v>
      </c>
      <c r="B216" s="3" t="s">
        <v>355</v>
      </c>
      <c r="C216" s="4">
        <v>43830</v>
      </c>
      <c r="D216" s="3"/>
      <c r="E216" s="3" t="str">
        <f>"9083"</f>
        <v>9083</v>
      </c>
      <c r="F216" s="3" t="s">
        <v>30</v>
      </c>
      <c r="G216" s="3" t="s">
        <v>157</v>
      </c>
      <c r="H216" s="3" t="s">
        <v>17</v>
      </c>
      <c r="I216" s="4">
        <v>43830</v>
      </c>
      <c r="J216" s="5">
        <v>17287.5</v>
      </c>
      <c r="K216" s="4">
        <v>43774</v>
      </c>
      <c r="L216" s="5">
        <v>21892.2</v>
      </c>
    </row>
    <row r="217" spans="1:12" s="6" customFormat="1" ht="36" customHeight="1" x14ac:dyDescent="0.25">
      <c r="A217" s="3" t="s">
        <v>356</v>
      </c>
      <c r="B217" s="3" t="s">
        <v>357</v>
      </c>
      <c r="C217" s="4">
        <v>43831</v>
      </c>
      <c r="D217" s="3"/>
      <c r="E217" s="3" t="str">
        <f>""</f>
        <v/>
      </c>
      <c r="F217" s="3" t="s">
        <v>13</v>
      </c>
      <c r="G217" s="3" t="s">
        <v>14</v>
      </c>
      <c r="H217" s="3" t="s">
        <v>15</v>
      </c>
      <c r="I217" s="4">
        <v>43831</v>
      </c>
      <c r="J217" s="5">
        <v>12000</v>
      </c>
      <c r="K217" s="3"/>
      <c r="L217" s="5">
        <v>0</v>
      </c>
    </row>
    <row r="218" spans="1:12" s="6" customFormat="1" ht="36" customHeight="1" x14ac:dyDescent="0.25">
      <c r="A218" s="3" t="s">
        <v>358</v>
      </c>
      <c r="B218" s="3" t="s">
        <v>359</v>
      </c>
      <c r="C218" s="4">
        <v>43831</v>
      </c>
      <c r="D218" s="3"/>
      <c r="E218" s="3" t="str">
        <f>""</f>
        <v/>
      </c>
      <c r="F218" s="3" t="s">
        <v>13</v>
      </c>
      <c r="G218" s="3" t="s">
        <v>14</v>
      </c>
      <c r="H218" s="3" t="s">
        <v>17</v>
      </c>
      <c r="I218" s="4">
        <v>43831</v>
      </c>
      <c r="J218" s="5">
        <v>20000</v>
      </c>
      <c r="K218" s="3"/>
      <c r="L218" s="5">
        <v>45518.1</v>
      </c>
    </row>
    <row r="219" spans="1:12" s="6" customFormat="1" ht="36" customHeight="1" x14ac:dyDescent="0.25">
      <c r="A219" s="3" t="s">
        <v>358</v>
      </c>
      <c r="B219" s="3" t="s">
        <v>360</v>
      </c>
      <c r="C219" s="4">
        <v>43831</v>
      </c>
      <c r="D219" s="3"/>
      <c r="E219" s="3" t="str">
        <f>""</f>
        <v/>
      </c>
      <c r="F219" s="3" t="s">
        <v>13</v>
      </c>
      <c r="G219" s="3" t="s">
        <v>14</v>
      </c>
      <c r="H219" s="3" t="s">
        <v>17</v>
      </c>
      <c r="I219" s="4">
        <v>43831</v>
      </c>
      <c r="J219" s="5">
        <v>20000</v>
      </c>
      <c r="K219" s="3"/>
      <c r="L219" s="5">
        <v>3017.35</v>
      </c>
    </row>
    <row r="220" spans="1:12" s="6" customFormat="1" ht="36" customHeight="1" x14ac:dyDescent="0.25">
      <c r="A220" s="3" t="s">
        <v>361</v>
      </c>
      <c r="B220" s="3" t="s">
        <v>362</v>
      </c>
      <c r="C220" s="4">
        <v>43831</v>
      </c>
      <c r="D220" s="3"/>
      <c r="E220" s="3" t="str">
        <f>"9554"</f>
        <v>9554</v>
      </c>
      <c r="F220" s="3" t="s">
        <v>13</v>
      </c>
      <c r="G220" s="3" t="s">
        <v>14</v>
      </c>
      <c r="H220" s="3" t="s">
        <v>15</v>
      </c>
      <c r="I220" s="4">
        <v>43831</v>
      </c>
      <c r="J220" s="5">
        <v>55132.800000000003</v>
      </c>
      <c r="K220" s="4">
        <v>43844</v>
      </c>
      <c r="L220" s="5">
        <v>14844.5</v>
      </c>
    </row>
    <row r="221" spans="1:12" s="6" customFormat="1" ht="36" customHeight="1" x14ac:dyDescent="0.25">
      <c r="A221" s="3" t="s">
        <v>361</v>
      </c>
      <c r="B221" s="3" t="s">
        <v>363</v>
      </c>
      <c r="C221" s="4">
        <v>44014</v>
      </c>
      <c r="D221" s="3"/>
      <c r="E221" s="3" t="str">
        <f>""</f>
        <v/>
      </c>
      <c r="F221" s="3" t="s">
        <v>13</v>
      </c>
      <c r="G221" s="3" t="s">
        <v>14</v>
      </c>
      <c r="H221" s="3" t="s">
        <v>37</v>
      </c>
      <c r="I221" s="4">
        <v>44014</v>
      </c>
      <c r="J221" s="5">
        <v>14653.15</v>
      </c>
      <c r="K221" s="3"/>
      <c r="L221" s="5">
        <v>15790.6</v>
      </c>
    </row>
    <row r="222" spans="1:12" s="6" customFormat="1" ht="36" customHeight="1" x14ac:dyDescent="0.25">
      <c r="A222" s="3" t="s">
        <v>361</v>
      </c>
      <c r="B222" s="3" t="s">
        <v>364</v>
      </c>
      <c r="C222" s="4">
        <v>44020</v>
      </c>
      <c r="D222" s="3"/>
      <c r="E222" s="3" t="str">
        <f>""</f>
        <v/>
      </c>
      <c r="F222" s="3" t="s">
        <v>13</v>
      </c>
      <c r="G222" s="3" t="s">
        <v>14</v>
      </c>
      <c r="H222" s="3" t="s">
        <v>17</v>
      </c>
      <c r="I222" s="4">
        <v>44020</v>
      </c>
      <c r="J222" s="5">
        <v>7166.35</v>
      </c>
      <c r="K222" s="3"/>
      <c r="L222" s="5">
        <v>8117.75</v>
      </c>
    </row>
    <row r="223" spans="1:12" s="6" customFormat="1" ht="36" customHeight="1" x14ac:dyDescent="0.25">
      <c r="A223" s="3" t="s">
        <v>365</v>
      </c>
      <c r="B223" s="3" t="s">
        <v>366</v>
      </c>
      <c r="C223" s="4">
        <v>43831</v>
      </c>
      <c r="D223" s="3"/>
      <c r="E223" s="3" t="str">
        <f>""</f>
        <v/>
      </c>
      <c r="F223" s="3" t="s">
        <v>13</v>
      </c>
      <c r="G223" s="3" t="s">
        <v>14</v>
      </c>
      <c r="H223" s="3" t="s">
        <v>17</v>
      </c>
      <c r="I223" s="4">
        <v>43831</v>
      </c>
      <c r="J223" s="5">
        <v>20000</v>
      </c>
      <c r="K223" s="3"/>
      <c r="L223" s="5">
        <v>7691.45</v>
      </c>
    </row>
    <row r="224" spans="1:12" s="6" customFormat="1" ht="36" customHeight="1" x14ac:dyDescent="0.25">
      <c r="A224" s="3" t="s">
        <v>367</v>
      </c>
      <c r="B224" s="3" t="s">
        <v>368</v>
      </c>
      <c r="C224" s="4">
        <v>43797</v>
      </c>
      <c r="D224" s="3"/>
      <c r="E224" s="3" t="str">
        <f>""</f>
        <v/>
      </c>
      <c r="F224" s="3" t="s">
        <v>13</v>
      </c>
      <c r="G224" s="3" t="s">
        <v>23</v>
      </c>
      <c r="H224" s="3" t="s">
        <v>17</v>
      </c>
      <c r="I224" s="4">
        <v>43797</v>
      </c>
      <c r="J224" s="5">
        <v>19800</v>
      </c>
      <c r="K224" s="3"/>
      <c r="L224" s="5">
        <v>22383.3</v>
      </c>
    </row>
    <row r="225" spans="1:12" s="6" customFormat="1" ht="36" customHeight="1" x14ac:dyDescent="0.25">
      <c r="A225" s="3" t="s">
        <v>367</v>
      </c>
      <c r="B225" s="3" t="s">
        <v>369</v>
      </c>
      <c r="C225" s="4">
        <v>43808</v>
      </c>
      <c r="D225" s="3"/>
      <c r="E225" s="3" t="str">
        <f>""</f>
        <v/>
      </c>
      <c r="F225" s="3" t="s">
        <v>13</v>
      </c>
      <c r="G225" s="3" t="s">
        <v>23</v>
      </c>
      <c r="H225" s="3" t="s">
        <v>17</v>
      </c>
      <c r="I225" s="4">
        <v>43808</v>
      </c>
      <c r="J225" s="5">
        <v>16300</v>
      </c>
      <c r="K225" s="3"/>
      <c r="L225" s="5">
        <v>18685.95</v>
      </c>
    </row>
    <row r="226" spans="1:12" s="6" customFormat="1" ht="36" customHeight="1" x14ac:dyDescent="0.25">
      <c r="A226" s="3" t="s">
        <v>367</v>
      </c>
      <c r="B226" s="3" t="s">
        <v>370</v>
      </c>
      <c r="C226" s="4">
        <v>43958</v>
      </c>
      <c r="D226" s="3"/>
      <c r="E226" s="3" t="str">
        <f>"10100"</f>
        <v>10100</v>
      </c>
      <c r="F226" s="3" t="s">
        <v>13</v>
      </c>
      <c r="G226" s="3" t="s">
        <v>14</v>
      </c>
      <c r="H226" s="3" t="s">
        <v>17</v>
      </c>
      <c r="I226" s="4">
        <v>43958</v>
      </c>
      <c r="J226" s="5">
        <v>5400</v>
      </c>
      <c r="K226" s="4">
        <v>43949</v>
      </c>
      <c r="L226" s="5">
        <v>5815.8</v>
      </c>
    </row>
    <row r="227" spans="1:12" s="6" customFormat="1" ht="36" customHeight="1" x14ac:dyDescent="0.25">
      <c r="A227" s="3" t="s">
        <v>371</v>
      </c>
      <c r="B227" s="3" t="s">
        <v>372</v>
      </c>
      <c r="C227" s="4">
        <v>43440</v>
      </c>
      <c r="D227" s="3"/>
      <c r="E227" s="3" t="str">
        <f>"6983"</f>
        <v>6983</v>
      </c>
      <c r="F227" s="3" t="s">
        <v>30</v>
      </c>
      <c r="G227" s="3" t="s">
        <v>157</v>
      </c>
      <c r="H227" s="3" t="s">
        <v>17</v>
      </c>
      <c r="I227" s="4">
        <v>43440</v>
      </c>
      <c r="J227" s="5">
        <v>40820</v>
      </c>
      <c r="K227" s="4">
        <v>41064</v>
      </c>
      <c r="L227" s="5">
        <v>6846.15</v>
      </c>
    </row>
    <row r="228" spans="1:12" s="6" customFormat="1" ht="36" customHeight="1" x14ac:dyDescent="0.25">
      <c r="A228" s="3" t="s">
        <v>373</v>
      </c>
      <c r="B228" s="3" t="s">
        <v>374</v>
      </c>
      <c r="C228" s="4">
        <v>43839</v>
      </c>
      <c r="D228" s="3"/>
      <c r="E228" s="3" t="str">
        <f>"9498"</f>
        <v>9498</v>
      </c>
      <c r="F228" s="3" t="s">
        <v>13</v>
      </c>
      <c r="G228" s="3" t="s">
        <v>14</v>
      </c>
      <c r="H228" s="3" t="s">
        <v>17</v>
      </c>
      <c r="I228" s="4">
        <v>43839</v>
      </c>
      <c r="J228" s="5">
        <v>22348</v>
      </c>
      <c r="K228" s="4">
        <v>43837</v>
      </c>
      <c r="L228" s="5">
        <v>23988</v>
      </c>
    </row>
    <row r="229" spans="1:12" s="6" customFormat="1" ht="36" customHeight="1" x14ac:dyDescent="0.25">
      <c r="A229" s="3" t="s">
        <v>375</v>
      </c>
      <c r="B229" s="3" t="s">
        <v>376</v>
      </c>
      <c r="C229" s="4">
        <v>43831</v>
      </c>
      <c r="D229" s="3"/>
      <c r="E229" s="3" t="str">
        <f>""</f>
        <v/>
      </c>
      <c r="F229" s="3" t="s">
        <v>13</v>
      </c>
      <c r="G229" s="3" t="s">
        <v>14</v>
      </c>
      <c r="H229" s="3" t="s">
        <v>37</v>
      </c>
      <c r="I229" s="4">
        <v>43831</v>
      </c>
      <c r="J229" s="5"/>
      <c r="K229" s="3"/>
      <c r="L229" s="5">
        <v>13437.7</v>
      </c>
    </row>
    <row r="230" spans="1:12" s="6" customFormat="1" ht="36" customHeight="1" x14ac:dyDescent="0.25">
      <c r="A230" s="3" t="s">
        <v>377</v>
      </c>
      <c r="B230" s="3" t="s">
        <v>378</v>
      </c>
      <c r="C230" s="4">
        <v>43922</v>
      </c>
      <c r="D230" s="4">
        <v>44196</v>
      </c>
      <c r="E230" s="3" t="str">
        <f>""</f>
        <v/>
      </c>
      <c r="F230" s="3" t="s">
        <v>13</v>
      </c>
      <c r="G230" s="3" t="s">
        <v>14</v>
      </c>
      <c r="H230" s="3" t="s">
        <v>37</v>
      </c>
      <c r="I230" s="4">
        <v>43922</v>
      </c>
      <c r="J230" s="5"/>
      <c r="K230" s="3"/>
      <c r="L230" s="5">
        <v>9608.0499999999993</v>
      </c>
    </row>
    <row r="231" spans="1:12" s="6" customFormat="1" ht="36" customHeight="1" x14ac:dyDescent="0.25">
      <c r="A231" s="3" t="s">
        <v>379</v>
      </c>
      <c r="B231" s="3" t="s">
        <v>380</v>
      </c>
      <c r="C231" s="4">
        <v>43747</v>
      </c>
      <c r="D231" s="3"/>
      <c r="E231" s="3" t="str">
        <f>""</f>
        <v/>
      </c>
      <c r="F231" s="3" t="s">
        <v>13</v>
      </c>
      <c r="G231" s="3" t="s">
        <v>23</v>
      </c>
      <c r="H231" s="3" t="s">
        <v>15</v>
      </c>
      <c r="I231" s="4">
        <v>43747</v>
      </c>
      <c r="J231" s="5">
        <v>13200</v>
      </c>
      <c r="K231" s="3"/>
      <c r="L231" s="5">
        <v>5363.45</v>
      </c>
    </row>
    <row r="232" spans="1:12" s="6" customFormat="1" ht="36" customHeight="1" x14ac:dyDescent="0.25">
      <c r="A232" s="3" t="s">
        <v>381</v>
      </c>
      <c r="B232" s="3" t="s">
        <v>382</v>
      </c>
      <c r="C232" s="4">
        <v>43901</v>
      </c>
      <c r="D232" s="3"/>
      <c r="E232" s="3" t="str">
        <f>""</f>
        <v/>
      </c>
      <c r="F232" s="3" t="s">
        <v>30</v>
      </c>
      <c r="G232" s="3" t="s">
        <v>31</v>
      </c>
      <c r="H232" s="3" t="s">
        <v>37</v>
      </c>
      <c r="I232" s="4">
        <v>43901</v>
      </c>
      <c r="J232" s="5">
        <v>17080</v>
      </c>
      <c r="K232" s="3"/>
      <c r="L232" s="5">
        <v>17671.25</v>
      </c>
    </row>
    <row r="233" spans="1:12" s="6" customFormat="1" ht="36" customHeight="1" x14ac:dyDescent="0.25">
      <c r="A233" s="3" t="s">
        <v>383</v>
      </c>
      <c r="B233" s="3" t="s">
        <v>384</v>
      </c>
      <c r="C233" s="4">
        <v>43850</v>
      </c>
      <c r="D233" s="3"/>
      <c r="E233" s="3" t="str">
        <f>"9497"</f>
        <v>9497</v>
      </c>
      <c r="F233" s="3" t="s">
        <v>13</v>
      </c>
      <c r="G233" s="3" t="s">
        <v>14</v>
      </c>
      <c r="H233" s="3" t="s">
        <v>15</v>
      </c>
      <c r="I233" s="4">
        <v>43850</v>
      </c>
      <c r="J233" s="5">
        <v>37867.5</v>
      </c>
      <c r="K233" s="4">
        <v>43837</v>
      </c>
      <c r="L233" s="5">
        <v>8000</v>
      </c>
    </row>
    <row r="234" spans="1:12" s="6" customFormat="1" ht="36" customHeight="1" x14ac:dyDescent="0.25">
      <c r="A234" s="3" t="s">
        <v>385</v>
      </c>
      <c r="B234" s="3" t="s">
        <v>386</v>
      </c>
      <c r="C234" s="4">
        <v>43831</v>
      </c>
      <c r="D234" s="3"/>
      <c r="E234" s="3" t="str">
        <f>"9700"</f>
        <v>9700</v>
      </c>
      <c r="F234" s="3" t="s">
        <v>13</v>
      </c>
      <c r="G234" s="3" t="s">
        <v>14</v>
      </c>
      <c r="H234" s="3" t="s">
        <v>15</v>
      </c>
      <c r="I234" s="4">
        <v>43831</v>
      </c>
      <c r="J234" s="5">
        <v>22088.6</v>
      </c>
      <c r="K234" s="4">
        <v>43865</v>
      </c>
      <c r="L234" s="5">
        <v>22088.6</v>
      </c>
    </row>
    <row r="235" spans="1:12" s="6" customFormat="1" ht="36" customHeight="1" x14ac:dyDescent="0.25">
      <c r="A235" s="3" t="s">
        <v>387</v>
      </c>
      <c r="B235" s="3" t="s">
        <v>388</v>
      </c>
      <c r="C235" s="4">
        <v>43831</v>
      </c>
      <c r="D235" s="3"/>
      <c r="E235" s="3" t="str">
        <f>""</f>
        <v/>
      </c>
      <c r="F235" s="3" t="s">
        <v>13</v>
      </c>
      <c r="G235" s="3" t="s">
        <v>389</v>
      </c>
      <c r="H235" s="3" t="s">
        <v>37</v>
      </c>
      <c r="I235" s="4">
        <v>43831</v>
      </c>
      <c r="J235" s="5"/>
      <c r="K235" s="3"/>
      <c r="L235" s="5">
        <v>6171.75</v>
      </c>
    </row>
    <row r="236" spans="1:12" s="6" customFormat="1" ht="36" customHeight="1" x14ac:dyDescent="0.25">
      <c r="A236" s="3" t="s">
        <v>390</v>
      </c>
      <c r="B236" s="3" t="s">
        <v>391</v>
      </c>
      <c r="C236" s="4">
        <v>43831</v>
      </c>
      <c r="D236" s="3"/>
      <c r="E236" s="3" t="str">
        <f>""</f>
        <v/>
      </c>
      <c r="F236" s="3" t="s">
        <v>13</v>
      </c>
      <c r="G236" s="3" t="s">
        <v>392</v>
      </c>
      <c r="H236" s="3" t="s">
        <v>37</v>
      </c>
      <c r="I236" s="4">
        <v>43831</v>
      </c>
      <c r="J236" s="5">
        <v>6837</v>
      </c>
      <c r="K236" s="3"/>
      <c r="L236" s="5">
        <v>7327.05</v>
      </c>
    </row>
    <row r="237" spans="1:12" s="6" customFormat="1" ht="36" customHeight="1" x14ac:dyDescent="0.25">
      <c r="A237" s="3" t="s">
        <v>393</v>
      </c>
      <c r="B237" s="3" t="s">
        <v>394</v>
      </c>
      <c r="C237" s="4">
        <v>44021</v>
      </c>
      <c r="D237" s="3"/>
      <c r="E237" s="3" t="str">
        <f>""</f>
        <v/>
      </c>
      <c r="F237" s="3" t="s">
        <v>13</v>
      </c>
      <c r="G237" s="3" t="s">
        <v>14</v>
      </c>
      <c r="H237" s="3" t="s">
        <v>17</v>
      </c>
      <c r="I237" s="4">
        <v>44021</v>
      </c>
      <c r="J237" s="5">
        <v>16978.95</v>
      </c>
      <c r="K237" s="3"/>
      <c r="L237" s="5">
        <v>20084.7</v>
      </c>
    </row>
    <row r="238" spans="1:12" s="6" customFormat="1" ht="36" customHeight="1" x14ac:dyDescent="0.25">
      <c r="A238" s="3" t="s">
        <v>395</v>
      </c>
      <c r="B238" s="3" t="s">
        <v>396</v>
      </c>
      <c r="C238" s="4">
        <v>43958</v>
      </c>
      <c r="D238" s="3"/>
      <c r="E238" s="3" t="str">
        <f>""</f>
        <v/>
      </c>
      <c r="F238" s="3" t="s">
        <v>13</v>
      </c>
      <c r="G238" s="3" t="s">
        <v>14</v>
      </c>
      <c r="H238" s="3" t="s">
        <v>15</v>
      </c>
      <c r="I238" s="4">
        <v>43958</v>
      </c>
      <c r="J238" s="5">
        <v>5549.95</v>
      </c>
      <c r="K238" s="3"/>
      <c r="L238" s="5">
        <v>5976.65</v>
      </c>
    </row>
    <row r="239" spans="1:12" s="6" customFormat="1" ht="36" customHeight="1" x14ac:dyDescent="0.25">
      <c r="A239" s="3" t="s">
        <v>397</v>
      </c>
      <c r="B239" s="3" t="s">
        <v>398</v>
      </c>
      <c r="C239" s="4">
        <v>43831</v>
      </c>
      <c r="D239" s="3"/>
      <c r="E239" s="3" t="str">
        <f>"9554"</f>
        <v>9554</v>
      </c>
      <c r="F239" s="3" t="s">
        <v>13</v>
      </c>
      <c r="G239" s="3" t="s">
        <v>14</v>
      </c>
      <c r="H239" s="3" t="s">
        <v>15</v>
      </c>
      <c r="I239" s="4">
        <v>43831</v>
      </c>
      <c r="J239" s="5">
        <v>5760</v>
      </c>
      <c r="K239" s="4">
        <v>43844</v>
      </c>
      <c r="L239" s="5">
        <v>2207.85</v>
      </c>
    </row>
    <row r="240" spans="1:12" s="6" customFormat="1" ht="36" customHeight="1" x14ac:dyDescent="0.25">
      <c r="A240" s="3" t="s">
        <v>399</v>
      </c>
      <c r="B240" s="3" t="s">
        <v>400</v>
      </c>
      <c r="C240" s="4">
        <v>43831</v>
      </c>
      <c r="D240" s="3"/>
      <c r="E240" s="3" t="str">
        <f>""</f>
        <v/>
      </c>
      <c r="F240" s="3" t="s">
        <v>13</v>
      </c>
      <c r="G240" s="3" t="s">
        <v>19</v>
      </c>
      <c r="H240" s="3" t="s">
        <v>15</v>
      </c>
      <c r="I240" s="4">
        <v>43831</v>
      </c>
      <c r="J240" s="5"/>
      <c r="K240" s="3"/>
      <c r="L240" s="5">
        <v>21232.07</v>
      </c>
    </row>
    <row r="241" spans="1:12" s="6" customFormat="1" ht="36" customHeight="1" x14ac:dyDescent="0.25">
      <c r="A241" s="3" t="s">
        <v>401</v>
      </c>
      <c r="B241" s="3" t="s">
        <v>402</v>
      </c>
      <c r="C241" s="4">
        <v>43831</v>
      </c>
      <c r="D241" s="3"/>
      <c r="E241" s="3" t="str">
        <f>""</f>
        <v/>
      </c>
      <c r="F241" s="3" t="s">
        <v>13</v>
      </c>
      <c r="G241" s="3" t="s">
        <v>14</v>
      </c>
      <c r="H241" s="3" t="s">
        <v>17</v>
      </c>
      <c r="I241" s="4">
        <v>43831</v>
      </c>
      <c r="J241" s="5">
        <v>20000</v>
      </c>
      <c r="K241" s="3"/>
      <c r="L241" s="5">
        <v>13112.5</v>
      </c>
    </row>
    <row r="242" spans="1:12" s="6" customFormat="1" ht="36" customHeight="1" x14ac:dyDescent="0.25">
      <c r="A242" s="3" t="s">
        <v>403</v>
      </c>
      <c r="B242" s="3" t="s">
        <v>404</v>
      </c>
      <c r="C242" s="4">
        <v>43831</v>
      </c>
      <c r="D242" s="3"/>
      <c r="E242" s="3" t="str">
        <f>""</f>
        <v/>
      </c>
      <c r="F242" s="3" t="s">
        <v>13</v>
      </c>
      <c r="G242" s="3" t="s">
        <v>19</v>
      </c>
      <c r="H242" s="3" t="s">
        <v>37</v>
      </c>
      <c r="I242" s="4">
        <v>43831</v>
      </c>
      <c r="J242" s="5"/>
      <c r="K242" s="3"/>
      <c r="L242" s="5">
        <v>5796.7</v>
      </c>
    </row>
    <row r="243" spans="1:12" s="6" customFormat="1" ht="36" customHeight="1" x14ac:dyDescent="0.25">
      <c r="A243" s="3" t="s">
        <v>405</v>
      </c>
      <c r="B243" s="3" t="s">
        <v>406</v>
      </c>
      <c r="C243" s="4">
        <v>43831</v>
      </c>
      <c r="D243" s="3"/>
      <c r="E243" s="3" t="str">
        <f>""</f>
        <v/>
      </c>
      <c r="F243" s="3" t="s">
        <v>13</v>
      </c>
      <c r="G243" s="3" t="s">
        <v>14</v>
      </c>
      <c r="H243" s="3" t="s">
        <v>37</v>
      </c>
      <c r="I243" s="4">
        <v>43831</v>
      </c>
      <c r="J243" s="5"/>
      <c r="K243" s="3"/>
      <c r="L243" s="5">
        <v>13780.2</v>
      </c>
    </row>
    <row r="244" spans="1:12" s="6" customFormat="1" ht="36" customHeight="1" x14ac:dyDescent="0.25">
      <c r="A244" s="3" t="s">
        <v>407</v>
      </c>
      <c r="B244" s="3" t="s">
        <v>408</v>
      </c>
      <c r="C244" s="4">
        <v>43831</v>
      </c>
      <c r="D244" s="3"/>
      <c r="E244" s="3" t="str">
        <f>"9035"</f>
        <v>9035</v>
      </c>
      <c r="F244" s="3" t="s">
        <v>13</v>
      </c>
      <c r="G244" s="3" t="s">
        <v>14</v>
      </c>
      <c r="H244" s="3" t="s">
        <v>15</v>
      </c>
      <c r="I244" s="4">
        <v>43831</v>
      </c>
      <c r="J244" s="5">
        <v>150000</v>
      </c>
      <c r="K244" s="4">
        <v>43774</v>
      </c>
      <c r="L244" s="5">
        <v>163003.95000000001</v>
      </c>
    </row>
    <row r="245" spans="1:12" s="6" customFormat="1" ht="36" customHeight="1" x14ac:dyDescent="0.25">
      <c r="A245" s="3" t="s">
        <v>409</v>
      </c>
      <c r="B245" s="3" t="s">
        <v>410</v>
      </c>
      <c r="C245" s="4">
        <v>43831</v>
      </c>
      <c r="D245" s="3"/>
      <c r="E245" s="3" t="str">
        <f>"3909"</f>
        <v>3909</v>
      </c>
      <c r="F245" s="3" t="s">
        <v>30</v>
      </c>
      <c r="G245" s="3" t="s">
        <v>31</v>
      </c>
      <c r="H245" s="3" t="s">
        <v>15</v>
      </c>
      <c r="I245" s="4">
        <v>43831</v>
      </c>
      <c r="J245" s="5">
        <v>33176</v>
      </c>
      <c r="K245" s="4">
        <v>43011</v>
      </c>
      <c r="L245" s="5">
        <v>0</v>
      </c>
    </row>
    <row r="246" spans="1:12" s="6" customFormat="1" ht="36" customHeight="1" x14ac:dyDescent="0.25">
      <c r="A246" s="3" t="s">
        <v>409</v>
      </c>
      <c r="B246" s="3" t="s">
        <v>411</v>
      </c>
      <c r="C246" s="4">
        <v>43896</v>
      </c>
      <c r="D246" s="3"/>
      <c r="E246" s="3" t="str">
        <f>"9866"</f>
        <v>9866</v>
      </c>
      <c r="F246" s="3" t="s">
        <v>13</v>
      </c>
      <c r="G246" s="3" t="s">
        <v>14</v>
      </c>
      <c r="H246" s="3" t="s">
        <v>15</v>
      </c>
      <c r="I246" s="4">
        <v>43896</v>
      </c>
      <c r="J246" s="5">
        <v>58903.199999999997</v>
      </c>
      <c r="K246" s="4">
        <v>43893</v>
      </c>
      <c r="L246" s="5">
        <v>63156.800000000003</v>
      </c>
    </row>
    <row r="247" spans="1:12" s="6" customFormat="1" ht="36" customHeight="1" x14ac:dyDescent="0.25">
      <c r="A247" s="3" t="s">
        <v>409</v>
      </c>
      <c r="B247" s="3" t="s">
        <v>412</v>
      </c>
      <c r="C247" s="4">
        <v>43896</v>
      </c>
      <c r="D247" s="3"/>
      <c r="E247" s="3" t="str">
        <f>"9866"</f>
        <v>9866</v>
      </c>
      <c r="F247" s="3" t="s">
        <v>13</v>
      </c>
      <c r="G247" s="3" t="s">
        <v>14</v>
      </c>
      <c r="H247" s="3" t="s">
        <v>15</v>
      </c>
      <c r="I247" s="4">
        <v>43896</v>
      </c>
      <c r="J247" s="5">
        <v>6021.2</v>
      </c>
      <c r="K247" s="4">
        <v>43893</v>
      </c>
      <c r="L247" s="5">
        <v>3912.05</v>
      </c>
    </row>
    <row r="248" spans="1:12" s="6" customFormat="1" ht="36" customHeight="1" x14ac:dyDescent="0.25">
      <c r="A248" s="3" t="s">
        <v>409</v>
      </c>
      <c r="B248" s="3" t="s">
        <v>413</v>
      </c>
      <c r="C248" s="4">
        <v>44090</v>
      </c>
      <c r="D248" s="3"/>
      <c r="E248" s="3" t="str">
        <f>"10854"</f>
        <v>10854</v>
      </c>
      <c r="F248" s="3" t="s">
        <v>13</v>
      </c>
      <c r="G248" s="3" t="s">
        <v>14</v>
      </c>
      <c r="H248" s="3" t="s">
        <v>15</v>
      </c>
      <c r="I248" s="4">
        <v>44090</v>
      </c>
      <c r="J248" s="5">
        <v>29030.1</v>
      </c>
      <c r="K248" s="4">
        <v>44082</v>
      </c>
      <c r="L248" s="5">
        <v>0</v>
      </c>
    </row>
    <row r="249" spans="1:12" s="6" customFormat="1" ht="36" customHeight="1" x14ac:dyDescent="0.25">
      <c r="A249" s="3" t="s">
        <v>409</v>
      </c>
      <c r="B249" s="3" t="s">
        <v>414</v>
      </c>
      <c r="C249" s="4">
        <v>43831</v>
      </c>
      <c r="D249" s="3"/>
      <c r="E249" s="3" t="str">
        <f>"11329"</f>
        <v>11329</v>
      </c>
      <c r="F249" s="3" t="s">
        <v>13</v>
      </c>
      <c r="G249" s="3" t="s">
        <v>19</v>
      </c>
      <c r="H249" s="3" t="s">
        <v>15</v>
      </c>
      <c r="I249" s="4">
        <v>43831</v>
      </c>
      <c r="J249" s="5">
        <v>49572</v>
      </c>
      <c r="K249" s="4">
        <v>44152</v>
      </c>
      <c r="L249" s="5">
        <v>53389.05</v>
      </c>
    </row>
    <row r="250" spans="1:12" s="6" customFormat="1" ht="36" customHeight="1" x14ac:dyDescent="0.25">
      <c r="A250" s="3" t="s">
        <v>415</v>
      </c>
      <c r="B250" s="3" t="s">
        <v>416</v>
      </c>
      <c r="C250" s="4">
        <v>43899</v>
      </c>
      <c r="D250" s="3"/>
      <c r="E250" s="3" t="str">
        <f>""</f>
        <v/>
      </c>
      <c r="F250" s="3" t="s">
        <v>13</v>
      </c>
      <c r="G250" s="3" t="s">
        <v>14</v>
      </c>
      <c r="H250" s="3" t="s">
        <v>15</v>
      </c>
      <c r="I250" s="4">
        <v>43899</v>
      </c>
      <c r="J250" s="5">
        <v>5000</v>
      </c>
      <c r="K250" s="3"/>
      <c r="L250" s="5">
        <v>1429.65</v>
      </c>
    </row>
    <row r="251" spans="1:12" s="6" customFormat="1" ht="36" customHeight="1" x14ac:dyDescent="0.25">
      <c r="A251" s="3" t="s">
        <v>417</v>
      </c>
      <c r="B251" s="3" t="s">
        <v>418</v>
      </c>
      <c r="C251" s="4">
        <v>43831</v>
      </c>
      <c r="D251" s="3"/>
      <c r="E251" s="3" t="str">
        <f>""</f>
        <v/>
      </c>
      <c r="F251" s="3" t="s">
        <v>13</v>
      </c>
      <c r="G251" s="3" t="s">
        <v>14</v>
      </c>
      <c r="H251" s="3" t="s">
        <v>15</v>
      </c>
      <c r="I251" s="4">
        <v>43831</v>
      </c>
      <c r="J251" s="5">
        <v>19000</v>
      </c>
      <c r="K251" s="3"/>
      <c r="L251" s="5">
        <v>20463</v>
      </c>
    </row>
    <row r="252" spans="1:12" s="6" customFormat="1" ht="36" customHeight="1" x14ac:dyDescent="0.25">
      <c r="A252" s="3" t="s">
        <v>419</v>
      </c>
      <c r="B252" s="3" t="s">
        <v>420</v>
      </c>
      <c r="C252" s="4">
        <v>43440</v>
      </c>
      <c r="D252" s="3"/>
      <c r="E252" s="3" t="str">
        <f>"6983"</f>
        <v>6983</v>
      </c>
      <c r="F252" s="3" t="s">
        <v>30</v>
      </c>
      <c r="G252" s="3" t="s">
        <v>157</v>
      </c>
      <c r="H252" s="3" t="s">
        <v>17</v>
      </c>
      <c r="I252" s="4">
        <v>43440</v>
      </c>
      <c r="J252" s="5">
        <v>38000</v>
      </c>
      <c r="K252" s="4">
        <v>43438</v>
      </c>
      <c r="L252" s="5">
        <v>14390.25</v>
      </c>
    </row>
    <row r="253" spans="1:12" s="6" customFormat="1" ht="36" customHeight="1" x14ac:dyDescent="0.25">
      <c r="A253" s="3" t="s">
        <v>419</v>
      </c>
      <c r="B253" s="3" t="s">
        <v>421</v>
      </c>
      <c r="C253" s="4">
        <v>43440</v>
      </c>
      <c r="D253" s="3"/>
      <c r="E253" s="3" t="str">
        <f>"6983"</f>
        <v>6983</v>
      </c>
      <c r="F253" s="3" t="s">
        <v>30</v>
      </c>
      <c r="G253" s="3" t="s">
        <v>157</v>
      </c>
      <c r="H253" s="3" t="s">
        <v>17</v>
      </c>
      <c r="I253" s="4">
        <v>43440</v>
      </c>
      <c r="J253" s="5"/>
      <c r="K253" s="4">
        <v>43438</v>
      </c>
      <c r="L253" s="5">
        <v>25995.200000000001</v>
      </c>
    </row>
    <row r="254" spans="1:12" s="6" customFormat="1" ht="36" customHeight="1" x14ac:dyDescent="0.25">
      <c r="A254" s="3" t="s">
        <v>419</v>
      </c>
      <c r="B254" s="3" t="s">
        <v>422</v>
      </c>
      <c r="C254" s="4">
        <v>43853</v>
      </c>
      <c r="D254" s="3"/>
      <c r="E254" s="3" t="str">
        <f>""</f>
        <v/>
      </c>
      <c r="F254" s="3" t="s">
        <v>13</v>
      </c>
      <c r="G254" s="3" t="s">
        <v>14</v>
      </c>
      <c r="H254" s="3" t="s">
        <v>17</v>
      </c>
      <c r="I254" s="4">
        <v>43853</v>
      </c>
      <c r="J254" s="5">
        <v>5584.6</v>
      </c>
      <c r="K254" s="3"/>
      <c r="L254" s="5">
        <v>5508.75</v>
      </c>
    </row>
    <row r="255" spans="1:12" s="6" customFormat="1" ht="36" customHeight="1" x14ac:dyDescent="0.25">
      <c r="A255" s="3" t="s">
        <v>419</v>
      </c>
      <c r="B255" s="3" t="s">
        <v>423</v>
      </c>
      <c r="C255" s="4">
        <v>44029</v>
      </c>
      <c r="D255" s="3"/>
      <c r="E255" s="3" t="str">
        <f>"10577"</f>
        <v>10577</v>
      </c>
      <c r="F255" s="3" t="s">
        <v>13</v>
      </c>
      <c r="G255" s="3" t="s">
        <v>14</v>
      </c>
      <c r="H255" s="3" t="s">
        <v>17</v>
      </c>
      <c r="I255" s="4">
        <v>44029</v>
      </c>
      <c r="J255" s="5">
        <v>12562</v>
      </c>
      <c r="K255" s="4">
        <v>44026</v>
      </c>
      <c r="L255" s="5">
        <v>18174</v>
      </c>
    </row>
    <row r="256" spans="1:12" s="6" customFormat="1" ht="36" customHeight="1" x14ac:dyDescent="0.25">
      <c r="A256" s="3" t="s">
        <v>424</v>
      </c>
      <c r="B256" s="3" t="s">
        <v>425</v>
      </c>
      <c r="C256" s="4">
        <v>43831</v>
      </c>
      <c r="D256" s="3"/>
      <c r="E256" s="3" t="str">
        <f>"9749"</f>
        <v>9749</v>
      </c>
      <c r="F256" s="3" t="s">
        <v>13</v>
      </c>
      <c r="G256" s="3" t="s">
        <v>14</v>
      </c>
      <c r="H256" s="3" t="s">
        <v>15</v>
      </c>
      <c r="I256" s="4">
        <v>43831</v>
      </c>
      <c r="J256" s="5">
        <v>67500</v>
      </c>
      <c r="K256" s="4">
        <v>43872</v>
      </c>
      <c r="L256" s="5">
        <v>28842.05</v>
      </c>
    </row>
    <row r="257" spans="1:12" s="6" customFormat="1" ht="36" customHeight="1" x14ac:dyDescent="0.25">
      <c r="A257" s="3" t="s">
        <v>426</v>
      </c>
      <c r="B257" s="3" t="s">
        <v>427</v>
      </c>
      <c r="C257" s="4">
        <v>43831</v>
      </c>
      <c r="D257" s="3"/>
      <c r="E257" s="3" t="str">
        <f>"9554"</f>
        <v>9554</v>
      </c>
      <c r="F257" s="3" t="s">
        <v>13</v>
      </c>
      <c r="G257" s="3" t="s">
        <v>14</v>
      </c>
      <c r="H257" s="3" t="s">
        <v>15</v>
      </c>
      <c r="I257" s="4">
        <v>43831</v>
      </c>
      <c r="J257" s="5">
        <v>8800</v>
      </c>
      <c r="K257" s="4">
        <v>43844</v>
      </c>
      <c r="L257" s="5">
        <v>1723.2</v>
      </c>
    </row>
    <row r="258" spans="1:12" s="6" customFormat="1" ht="36" customHeight="1" x14ac:dyDescent="0.25">
      <c r="A258" s="3" t="s">
        <v>428</v>
      </c>
      <c r="B258" s="3" t="s">
        <v>429</v>
      </c>
      <c r="C258" s="4">
        <v>43760</v>
      </c>
      <c r="D258" s="3"/>
      <c r="E258" s="3" t="str">
        <f>"9011"</f>
        <v>9011</v>
      </c>
      <c r="F258" s="3" t="s">
        <v>13</v>
      </c>
      <c r="G258" s="3" t="s">
        <v>23</v>
      </c>
      <c r="H258" s="3" t="s">
        <v>15</v>
      </c>
      <c r="I258" s="4">
        <v>43760</v>
      </c>
      <c r="J258" s="5">
        <v>18355</v>
      </c>
      <c r="K258" s="4">
        <v>43760</v>
      </c>
      <c r="L258" s="5">
        <v>10187.85</v>
      </c>
    </row>
    <row r="259" spans="1:12" s="6" customFormat="1" ht="36" customHeight="1" x14ac:dyDescent="0.25">
      <c r="A259" s="3" t="s">
        <v>430</v>
      </c>
      <c r="B259" s="3" t="s">
        <v>431</v>
      </c>
      <c r="C259" s="4">
        <v>43466</v>
      </c>
      <c r="D259" s="3"/>
      <c r="E259" s="3" t="str">
        <f>""</f>
        <v/>
      </c>
      <c r="F259" s="3" t="s">
        <v>13</v>
      </c>
      <c r="G259" s="3" t="s">
        <v>23</v>
      </c>
      <c r="H259" s="3" t="s">
        <v>15</v>
      </c>
      <c r="I259" s="4">
        <v>43466</v>
      </c>
      <c r="J259" s="5">
        <v>7754.4</v>
      </c>
      <c r="K259" s="3"/>
      <c r="L259" s="5">
        <v>7754.4</v>
      </c>
    </row>
    <row r="260" spans="1:12" s="6" customFormat="1" ht="36" customHeight="1" x14ac:dyDescent="0.25">
      <c r="A260" s="3" t="s">
        <v>430</v>
      </c>
      <c r="B260" s="3" t="s">
        <v>432</v>
      </c>
      <c r="C260" s="4">
        <v>43831</v>
      </c>
      <c r="D260" s="4">
        <v>44196</v>
      </c>
      <c r="E260" s="3" t="str">
        <f>""</f>
        <v/>
      </c>
      <c r="F260" s="3" t="s">
        <v>13</v>
      </c>
      <c r="G260" s="3" t="s">
        <v>14</v>
      </c>
      <c r="H260" s="3" t="s">
        <v>15</v>
      </c>
      <c r="I260" s="4">
        <v>43831</v>
      </c>
      <c r="J260" s="5">
        <v>19911.150000000001</v>
      </c>
      <c r="K260" s="3"/>
      <c r="L260" s="5">
        <v>19911.150000000001</v>
      </c>
    </row>
    <row r="261" spans="1:12" s="6" customFormat="1" ht="36" customHeight="1" x14ac:dyDescent="0.25">
      <c r="A261" s="3" t="s">
        <v>433</v>
      </c>
      <c r="B261" s="3" t="s">
        <v>434</v>
      </c>
      <c r="C261" s="4">
        <v>43906</v>
      </c>
      <c r="D261" s="3"/>
      <c r="E261" s="3" t="str">
        <f>""</f>
        <v/>
      </c>
      <c r="F261" s="3" t="s">
        <v>13</v>
      </c>
      <c r="G261" s="3" t="s">
        <v>14</v>
      </c>
      <c r="H261" s="3" t="s">
        <v>37</v>
      </c>
      <c r="I261" s="4">
        <v>43906</v>
      </c>
      <c r="J261" s="5">
        <v>7680</v>
      </c>
      <c r="K261" s="3"/>
      <c r="L261" s="5">
        <v>8271.35</v>
      </c>
    </row>
    <row r="262" spans="1:12" s="6" customFormat="1" ht="36" customHeight="1" x14ac:dyDescent="0.25">
      <c r="A262" s="3" t="s">
        <v>435</v>
      </c>
      <c r="B262" s="3" t="s">
        <v>436</v>
      </c>
      <c r="C262" s="4">
        <v>43831</v>
      </c>
      <c r="D262" s="3"/>
      <c r="E262" s="3" t="str">
        <f>"9554"</f>
        <v>9554</v>
      </c>
      <c r="F262" s="3" t="s">
        <v>13</v>
      </c>
      <c r="G262" s="3" t="s">
        <v>14</v>
      </c>
      <c r="H262" s="3" t="s">
        <v>15</v>
      </c>
      <c r="I262" s="4">
        <v>43831</v>
      </c>
      <c r="J262" s="5">
        <v>47260</v>
      </c>
      <c r="K262" s="4">
        <v>43844</v>
      </c>
      <c r="L262" s="5">
        <v>14044.1</v>
      </c>
    </row>
    <row r="263" spans="1:12" s="6" customFormat="1" ht="36" customHeight="1" x14ac:dyDescent="0.25">
      <c r="A263" s="3" t="s">
        <v>435</v>
      </c>
      <c r="B263" s="3" t="s">
        <v>437</v>
      </c>
      <c r="C263" s="4">
        <v>43957</v>
      </c>
      <c r="D263" s="3"/>
      <c r="E263" s="3" t="str">
        <f>""</f>
        <v/>
      </c>
      <c r="F263" s="3" t="s">
        <v>13</v>
      </c>
      <c r="G263" s="3" t="s">
        <v>14</v>
      </c>
      <c r="H263" s="3" t="s">
        <v>15</v>
      </c>
      <c r="I263" s="4">
        <v>43957</v>
      </c>
      <c r="J263" s="5">
        <v>10750</v>
      </c>
      <c r="K263" s="3"/>
      <c r="L263" s="5">
        <v>11577.75</v>
      </c>
    </row>
    <row r="264" spans="1:12" s="6" customFormat="1" ht="36" customHeight="1" x14ac:dyDescent="0.25">
      <c r="A264" s="3" t="s">
        <v>438</v>
      </c>
      <c r="B264" s="3" t="s">
        <v>439</v>
      </c>
      <c r="C264" s="4">
        <v>43101</v>
      </c>
      <c r="D264" s="3"/>
      <c r="E264" s="3" t="str">
        <f>"5036"</f>
        <v>5036</v>
      </c>
      <c r="F264" s="3" t="s">
        <v>30</v>
      </c>
      <c r="G264" s="3" t="s">
        <v>157</v>
      </c>
      <c r="H264" s="3" t="s">
        <v>15</v>
      </c>
      <c r="I264" s="4">
        <v>43101</v>
      </c>
      <c r="J264" s="5">
        <v>231343.2</v>
      </c>
      <c r="K264" s="4">
        <v>43165</v>
      </c>
      <c r="L264" s="5">
        <v>82152.2</v>
      </c>
    </row>
    <row r="265" spans="1:12" s="6" customFormat="1" ht="36" customHeight="1" x14ac:dyDescent="0.25">
      <c r="A265" s="3" t="s">
        <v>440</v>
      </c>
      <c r="B265" s="3" t="s">
        <v>103</v>
      </c>
      <c r="C265" s="4">
        <v>43952</v>
      </c>
      <c r="D265" s="3"/>
      <c r="E265" s="3" t="str">
        <f>"10307"</f>
        <v>10307</v>
      </c>
      <c r="F265" s="3" t="s">
        <v>13</v>
      </c>
      <c r="G265" s="3" t="s">
        <v>14</v>
      </c>
      <c r="H265" s="3" t="s">
        <v>37</v>
      </c>
      <c r="I265" s="4">
        <v>43952</v>
      </c>
      <c r="J265" s="5"/>
      <c r="K265" s="4">
        <v>43984</v>
      </c>
      <c r="L265" s="5">
        <v>34827.300000000003</v>
      </c>
    </row>
    <row r="266" spans="1:12" s="6" customFormat="1" ht="36" customHeight="1" x14ac:dyDescent="0.25">
      <c r="A266" s="3" t="s">
        <v>441</v>
      </c>
      <c r="B266" s="3" t="s">
        <v>442</v>
      </c>
      <c r="C266" s="4">
        <v>43831</v>
      </c>
      <c r="D266" s="3"/>
      <c r="E266" s="3" t="str">
        <f>"9554"</f>
        <v>9554</v>
      </c>
      <c r="F266" s="3" t="s">
        <v>13</v>
      </c>
      <c r="G266" s="3" t="s">
        <v>14</v>
      </c>
      <c r="H266" s="3" t="s">
        <v>15</v>
      </c>
      <c r="I266" s="4">
        <v>43831</v>
      </c>
      <c r="J266" s="5">
        <v>13972</v>
      </c>
      <c r="K266" s="4">
        <v>43844</v>
      </c>
      <c r="L266" s="5">
        <v>3761.9</v>
      </c>
    </row>
    <row r="267" spans="1:12" s="6" customFormat="1" ht="36" customHeight="1" x14ac:dyDescent="0.25">
      <c r="A267" s="3" t="s">
        <v>443</v>
      </c>
      <c r="B267" s="3" t="s">
        <v>444</v>
      </c>
      <c r="C267" s="4">
        <v>43831</v>
      </c>
      <c r="D267" s="3"/>
      <c r="E267" s="3" t="str">
        <f>"9554"</f>
        <v>9554</v>
      </c>
      <c r="F267" s="3" t="s">
        <v>13</v>
      </c>
      <c r="G267" s="3" t="s">
        <v>14</v>
      </c>
      <c r="H267" s="3" t="s">
        <v>15</v>
      </c>
      <c r="I267" s="4">
        <v>43831</v>
      </c>
      <c r="J267" s="5">
        <v>12372</v>
      </c>
      <c r="K267" s="4">
        <v>43844</v>
      </c>
      <c r="L267" s="5">
        <v>3331.15</v>
      </c>
    </row>
    <row r="268" spans="1:12" s="6" customFormat="1" ht="36" customHeight="1" x14ac:dyDescent="0.25">
      <c r="A268" s="3" t="s">
        <v>445</v>
      </c>
      <c r="B268" s="3" t="s">
        <v>446</v>
      </c>
      <c r="C268" s="4">
        <v>43875</v>
      </c>
      <c r="D268" s="3"/>
      <c r="E268" s="3" t="str">
        <f>""</f>
        <v/>
      </c>
      <c r="F268" s="3" t="s">
        <v>13</v>
      </c>
      <c r="G268" s="3" t="s">
        <v>14</v>
      </c>
      <c r="H268" s="3" t="s">
        <v>37</v>
      </c>
      <c r="I268" s="4">
        <v>43875</v>
      </c>
      <c r="J268" s="5">
        <v>9350</v>
      </c>
      <c r="K268" s="3"/>
      <c r="L268" s="5">
        <v>10071.799999999999</v>
      </c>
    </row>
    <row r="269" spans="1:12" s="6" customFormat="1" ht="36" customHeight="1" x14ac:dyDescent="0.25">
      <c r="A269" s="3" t="s">
        <v>447</v>
      </c>
      <c r="B269" s="3" t="s">
        <v>448</v>
      </c>
      <c r="C269" s="4">
        <v>43831</v>
      </c>
      <c r="D269" s="3"/>
      <c r="E269" s="3" t="str">
        <f>""</f>
        <v/>
      </c>
      <c r="F269" s="3" t="s">
        <v>13</v>
      </c>
      <c r="G269" s="3" t="s">
        <v>14</v>
      </c>
      <c r="H269" s="3" t="s">
        <v>37</v>
      </c>
      <c r="I269" s="4">
        <v>43831</v>
      </c>
      <c r="J269" s="5"/>
      <c r="K269" s="3"/>
      <c r="L269" s="5">
        <v>10387.549999999999</v>
      </c>
    </row>
    <row r="270" spans="1:12" s="6" customFormat="1" ht="36" customHeight="1" x14ac:dyDescent="0.25">
      <c r="A270" s="3" t="s">
        <v>449</v>
      </c>
      <c r="B270" s="3" t="s">
        <v>450</v>
      </c>
      <c r="C270" s="4">
        <v>43831</v>
      </c>
      <c r="D270" s="3"/>
      <c r="E270" s="3" t="str">
        <f>""</f>
        <v/>
      </c>
      <c r="F270" s="3" t="s">
        <v>13</v>
      </c>
      <c r="G270" s="3" t="s">
        <v>14</v>
      </c>
      <c r="H270" s="3" t="s">
        <v>15</v>
      </c>
      <c r="I270" s="4">
        <v>43831</v>
      </c>
      <c r="J270" s="5"/>
      <c r="K270" s="3"/>
      <c r="L270" s="5">
        <v>13649.85</v>
      </c>
    </row>
    <row r="271" spans="1:12" s="6" customFormat="1" ht="36" customHeight="1" x14ac:dyDescent="0.25">
      <c r="A271" s="3" t="s">
        <v>451</v>
      </c>
      <c r="B271" s="3" t="s">
        <v>452</v>
      </c>
      <c r="C271" s="4">
        <v>43941</v>
      </c>
      <c r="D271" s="3"/>
      <c r="E271" s="3" t="str">
        <f>""</f>
        <v/>
      </c>
      <c r="F271" s="3" t="s">
        <v>13</v>
      </c>
      <c r="G271" s="3" t="s">
        <v>14</v>
      </c>
      <c r="H271" s="3" t="s">
        <v>15</v>
      </c>
      <c r="I271" s="4">
        <v>43941</v>
      </c>
      <c r="J271" s="5">
        <v>6316</v>
      </c>
      <c r="K271" s="3"/>
      <c r="L271" s="5">
        <v>26399.45</v>
      </c>
    </row>
    <row r="272" spans="1:12" s="6" customFormat="1" ht="36" customHeight="1" x14ac:dyDescent="0.25">
      <c r="A272" s="3" t="s">
        <v>451</v>
      </c>
      <c r="B272" s="3" t="s">
        <v>453</v>
      </c>
      <c r="C272" s="4">
        <v>44123</v>
      </c>
      <c r="D272" s="3"/>
      <c r="E272" s="3" t="str">
        <f>""</f>
        <v/>
      </c>
      <c r="F272" s="3" t="s">
        <v>13</v>
      </c>
      <c r="G272" s="3" t="s">
        <v>14</v>
      </c>
      <c r="H272" s="3" t="s">
        <v>15</v>
      </c>
      <c r="I272" s="4">
        <v>44123</v>
      </c>
      <c r="J272" s="5">
        <v>18490</v>
      </c>
      <c r="K272" s="3"/>
      <c r="L272" s="5">
        <v>10000</v>
      </c>
    </row>
    <row r="273" spans="1:12" s="6" customFormat="1" ht="36" customHeight="1" x14ac:dyDescent="0.25">
      <c r="A273" s="3" t="s">
        <v>451</v>
      </c>
      <c r="B273" s="3" t="s">
        <v>454</v>
      </c>
      <c r="C273" s="4">
        <v>43831</v>
      </c>
      <c r="D273" s="3"/>
      <c r="E273" s="3" t="str">
        <f>"9556"</f>
        <v>9556</v>
      </c>
      <c r="F273" s="3" t="s">
        <v>13</v>
      </c>
      <c r="G273" s="3" t="s">
        <v>14</v>
      </c>
      <c r="H273" s="3" t="s">
        <v>15</v>
      </c>
      <c r="I273" s="4">
        <v>43831</v>
      </c>
      <c r="J273" s="5"/>
      <c r="K273" s="4">
        <v>43844</v>
      </c>
      <c r="L273" s="5">
        <v>45610.3</v>
      </c>
    </row>
    <row r="274" spans="1:12" s="6" customFormat="1" ht="36" customHeight="1" x14ac:dyDescent="0.25">
      <c r="A274" s="3" t="s">
        <v>455</v>
      </c>
      <c r="B274" s="3" t="s">
        <v>456</v>
      </c>
      <c r="C274" s="4">
        <v>43101</v>
      </c>
      <c r="D274" s="3"/>
      <c r="E274" s="3" t="str">
        <f>"6296"</f>
        <v>6296</v>
      </c>
      <c r="F274" s="3" t="s">
        <v>13</v>
      </c>
      <c r="G274" s="3" t="s">
        <v>23</v>
      </c>
      <c r="H274" s="3" t="s">
        <v>15</v>
      </c>
      <c r="I274" s="4">
        <v>43101</v>
      </c>
      <c r="J274" s="5">
        <v>9240</v>
      </c>
      <c r="K274" s="4">
        <v>43347</v>
      </c>
      <c r="L274" s="5">
        <v>9240</v>
      </c>
    </row>
    <row r="275" spans="1:12" s="6" customFormat="1" ht="36" customHeight="1" x14ac:dyDescent="0.25">
      <c r="A275" s="3" t="s">
        <v>457</v>
      </c>
      <c r="B275" s="3" t="s">
        <v>458</v>
      </c>
      <c r="C275" s="4">
        <v>43466</v>
      </c>
      <c r="D275" s="3"/>
      <c r="E275" s="3" t="str">
        <f>"8211"</f>
        <v>8211</v>
      </c>
      <c r="F275" s="3" t="s">
        <v>30</v>
      </c>
      <c r="G275" s="3" t="s">
        <v>157</v>
      </c>
      <c r="H275" s="3" t="s">
        <v>37</v>
      </c>
      <c r="I275" s="4">
        <v>43466</v>
      </c>
      <c r="J275" s="5">
        <v>28527.8</v>
      </c>
      <c r="K275" s="4">
        <v>43627</v>
      </c>
      <c r="L275" s="5">
        <v>19610.3</v>
      </c>
    </row>
    <row r="276" spans="1:12" s="6" customFormat="1" ht="36" customHeight="1" x14ac:dyDescent="0.25">
      <c r="A276" s="3" t="s">
        <v>457</v>
      </c>
      <c r="B276" s="3" t="s">
        <v>459</v>
      </c>
      <c r="C276" s="4">
        <v>43466</v>
      </c>
      <c r="D276" s="3"/>
      <c r="E276" s="3" t="str">
        <f>"8211"</f>
        <v>8211</v>
      </c>
      <c r="F276" s="3" t="s">
        <v>30</v>
      </c>
      <c r="G276" s="3" t="s">
        <v>157</v>
      </c>
      <c r="H276" s="3" t="s">
        <v>37</v>
      </c>
      <c r="I276" s="4">
        <v>43466</v>
      </c>
      <c r="J276" s="5">
        <v>45980.15</v>
      </c>
      <c r="K276" s="4">
        <v>43627</v>
      </c>
      <c r="L276" s="5">
        <v>84830.399999999994</v>
      </c>
    </row>
    <row r="277" spans="1:12" s="6" customFormat="1" ht="36" customHeight="1" x14ac:dyDescent="0.25">
      <c r="A277" s="3" t="s">
        <v>460</v>
      </c>
      <c r="B277" s="3" t="s">
        <v>461</v>
      </c>
      <c r="C277" s="4">
        <v>43831</v>
      </c>
      <c r="D277" s="3"/>
      <c r="E277" s="3" t="str">
        <f>"10438"</f>
        <v>10438</v>
      </c>
      <c r="F277" s="3" t="s">
        <v>13</v>
      </c>
      <c r="G277" s="3" t="s">
        <v>14</v>
      </c>
      <c r="H277" s="3" t="s">
        <v>37</v>
      </c>
      <c r="I277" s="4">
        <v>43831</v>
      </c>
      <c r="J277" s="5"/>
      <c r="K277" s="4">
        <v>44005</v>
      </c>
      <c r="L277" s="5">
        <v>15335.6</v>
      </c>
    </row>
    <row r="278" spans="1:12" s="6" customFormat="1" ht="36" customHeight="1" x14ac:dyDescent="0.25">
      <c r="A278" s="3" t="s">
        <v>462</v>
      </c>
      <c r="B278" s="3" t="s">
        <v>463</v>
      </c>
      <c r="C278" s="4">
        <v>43831</v>
      </c>
      <c r="D278" s="3"/>
      <c r="E278" s="3" t="str">
        <f>"9805"</f>
        <v>9805</v>
      </c>
      <c r="F278" s="3" t="s">
        <v>30</v>
      </c>
      <c r="G278" s="3" t="s">
        <v>31</v>
      </c>
      <c r="H278" s="3" t="s">
        <v>15</v>
      </c>
      <c r="I278" s="4">
        <v>43831</v>
      </c>
      <c r="J278" s="5">
        <v>82713.600000000006</v>
      </c>
      <c r="K278" s="4">
        <v>43879</v>
      </c>
      <c r="L278" s="5">
        <v>41356.699999999997</v>
      </c>
    </row>
    <row r="279" spans="1:12" s="6" customFormat="1" ht="36" customHeight="1" x14ac:dyDescent="0.25">
      <c r="A279" s="3" t="s">
        <v>464</v>
      </c>
      <c r="B279" s="3" t="s">
        <v>465</v>
      </c>
      <c r="C279" s="4">
        <v>43831</v>
      </c>
      <c r="D279" s="4">
        <v>44196</v>
      </c>
      <c r="E279" s="3" t="str">
        <f>""</f>
        <v/>
      </c>
      <c r="F279" s="3" t="s">
        <v>13</v>
      </c>
      <c r="G279" s="3" t="s">
        <v>14</v>
      </c>
      <c r="H279" s="3" t="s">
        <v>37</v>
      </c>
      <c r="I279" s="4">
        <v>43831</v>
      </c>
      <c r="J279" s="5"/>
      <c r="K279" s="3"/>
      <c r="L279" s="5">
        <v>8502.1</v>
      </c>
    </row>
    <row r="280" spans="1:12" s="6" customFormat="1" ht="36" customHeight="1" x14ac:dyDescent="0.25">
      <c r="A280" s="3" t="s">
        <v>466</v>
      </c>
      <c r="B280" s="3" t="s">
        <v>467</v>
      </c>
      <c r="C280" s="4">
        <v>43466</v>
      </c>
      <c r="D280" s="4">
        <v>44196</v>
      </c>
      <c r="E280" s="3" t="str">
        <f>""</f>
        <v/>
      </c>
      <c r="F280" s="3" t="s">
        <v>13</v>
      </c>
      <c r="G280" s="3" t="s">
        <v>23</v>
      </c>
      <c r="H280" s="3" t="s">
        <v>37</v>
      </c>
      <c r="I280" s="4">
        <v>43466</v>
      </c>
      <c r="J280" s="5"/>
      <c r="K280" s="3"/>
      <c r="L280" s="5">
        <v>5576.75</v>
      </c>
    </row>
    <row r="281" spans="1:12" s="6" customFormat="1" ht="36" customHeight="1" x14ac:dyDescent="0.25">
      <c r="A281" s="3" t="s">
        <v>466</v>
      </c>
      <c r="B281" s="3" t="s">
        <v>468</v>
      </c>
      <c r="C281" s="4">
        <v>43466</v>
      </c>
      <c r="D281" s="4">
        <v>44196</v>
      </c>
      <c r="E281" s="3" t="str">
        <f>""</f>
        <v/>
      </c>
      <c r="F281" s="3" t="s">
        <v>13</v>
      </c>
      <c r="G281" s="3" t="s">
        <v>23</v>
      </c>
      <c r="H281" s="3" t="s">
        <v>37</v>
      </c>
      <c r="I281" s="4">
        <v>43466</v>
      </c>
      <c r="J281" s="5"/>
      <c r="K281" s="3"/>
      <c r="L281" s="5">
        <v>5496.65</v>
      </c>
    </row>
    <row r="282" spans="1:12" s="6" customFormat="1" ht="36" customHeight="1" x14ac:dyDescent="0.25">
      <c r="A282" s="3" t="s">
        <v>469</v>
      </c>
      <c r="B282" s="3" t="s">
        <v>470</v>
      </c>
      <c r="C282" s="4">
        <v>43831</v>
      </c>
      <c r="D282" s="3"/>
      <c r="E282" s="3" t="str">
        <f>"9684"</f>
        <v>9684</v>
      </c>
      <c r="F282" s="3" t="s">
        <v>13</v>
      </c>
      <c r="G282" s="3" t="s">
        <v>14</v>
      </c>
      <c r="H282" s="3" t="s">
        <v>15</v>
      </c>
      <c r="I282" s="4">
        <v>43831</v>
      </c>
      <c r="J282" s="5">
        <v>12924</v>
      </c>
      <c r="K282" s="4">
        <v>43865</v>
      </c>
      <c r="L282" s="5">
        <v>12924</v>
      </c>
    </row>
    <row r="283" spans="1:12" s="6" customFormat="1" ht="36" customHeight="1" x14ac:dyDescent="0.25">
      <c r="A283" s="3" t="s">
        <v>471</v>
      </c>
      <c r="B283" s="3" t="s">
        <v>472</v>
      </c>
      <c r="C283" s="4">
        <v>43803</v>
      </c>
      <c r="D283" s="3"/>
      <c r="E283" s="3" t="str">
        <f>"6562"</f>
        <v>6562</v>
      </c>
      <c r="F283" s="3" t="s">
        <v>13</v>
      </c>
      <c r="G283" s="3" t="s">
        <v>23</v>
      </c>
      <c r="H283" s="3" t="s">
        <v>15</v>
      </c>
      <c r="I283" s="4">
        <v>43803</v>
      </c>
      <c r="J283" s="5">
        <v>48750</v>
      </c>
      <c r="K283" s="4">
        <v>43382</v>
      </c>
      <c r="L283" s="5">
        <v>5445</v>
      </c>
    </row>
    <row r="284" spans="1:12" s="6" customFormat="1" ht="36" customHeight="1" x14ac:dyDescent="0.25">
      <c r="A284" s="3" t="s">
        <v>473</v>
      </c>
      <c r="B284" s="3" t="s">
        <v>474</v>
      </c>
      <c r="C284" s="4">
        <v>43872</v>
      </c>
      <c r="D284" s="3"/>
      <c r="E284" s="3" t="str">
        <f>""</f>
        <v/>
      </c>
      <c r="F284" s="3" t="s">
        <v>13</v>
      </c>
      <c r="G284" s="3" t="s">
        <v>14</v>
      </c>
      <c r="H284" s="3" t="s">
        <v>17</v>
      </c>
      <c r="I284" s="4">
        <v>43872</v>
      </c>
      <c r="J284" s="5">
        <v>12100</v>
      </c>
      <c r="K284" s="3"/>
      <c r="L284" s="5">
        <v>12872.55</v>
      </c>
    </row>
    <row r="285" spans="1:12" s="6" customFormat="1" ht="36" customHeight="1" x14ac:dyDescent="0.25">
      <c r="A285" s="3" t="s">
        <v>475</v>
      </c>
      <c r="B285" s="3" t="s">
        <v>476</v>
      </c>
      <c r="C285" s="4">
        <v>43831</v>
      </c>
      <c r="D285" s="3"/>
      <c r="E285" s="3" t="str">
        <f>""</f>
        <v/>
      </c>
      <c r="F285" s="3" t="s">
        <v>13</v>
      </c>
      <c r="G285" s="3" t="s">
        <v>19</v>
      </c>
      <c r="H285" s="3" t="s">
        <v>37</v>
      </c>
      <c r="I285" s="4">
        <v>43831</v>
      </c>
      <c r="J285" s="5"/>
      <c r="K285" s="3"/>
      <c r="L285" s="5">
        <v>11897.3</v>
      </c>
    </row>
    <row r="286" spans="1:12" s="6" customFormat="1" ht="36" customHeight="1" x14ac:dyDescent="0.25">
      <c r="A286" s="3" t="s">
        <v>477</v>
      </c>
      <c r="B286" s="3" t="s">
        <v>478</v>
      </c>
      <c r="C286" s="4">
        <v>43831</v>
      </c>
      <c r="D286" s="3"/>
      <c r="E286" s="3" t="str">
        <f>"11019"</f>
        <v>11019</v>
      </c>
      <c r="F286" s="3" t="s">
        <v>30</v>
      </c>
      <c r="G286" s="3" t="s">
        <v>31</v>
      </c>
      <c r="H286" s="3" t="s">
        <v>15</v>
      </c>
      <c r="I286" s="4">
        <v>43831</v>
      </c>
      <c r="J286" s="5">
        <v>12902.45</v>
      </c>
      <c r="K286" s="4">
        <v>44110</v>
      </c>
      <c r="L286" s="5">
        <v>0</v>
      </c>
    </row>
    <row r="287" spans="1:12" s="6" customFormat="1" ht="36" customHeight="1" x14ac:dyDescent="0.25">
      <c r="A287" s="3" t="s">
        <v>479</v>
      </c>
      <c r="B287" s="3" t="s">
        <v>480</v>
      </c>
      <c r="C287" s="4">
        <v>44090</v>
      </c>
      <c r="D287" s="3"/>
      <c r="E287" s="3" t="str">
        <f>""</f>
        <v/>
      </c>
      <c r="F287" s="3" t="s">
        <v>13</v>
      </c>
      <c r="G287" s="3" t="s">
        <v>149</v>
      </c>
      <c r="H287" s="3" t="s">
        <v>17</v>
      </c>
      <c r="I287" s="4">
        <v>44090</v>
      </c>
      <c r="J287" s="5">
        <v>11420</v>
      </c>
      <c r="K287" s="3"/>
      <c r="L287" s="5">
        <v>0</v>
      </c>
    </row>
    <row r="288" spans="1:12" s="6" customFormat="1" ht="36" customHeight="1" x14ac:dyDescent="0.25">
      <c r="A288" s="3" t="s">
        <v>481</v>
      </c>
      <c r="B288" s="3" t="s">
        <v>482</v>
      </c>
      <c r="C288" s="4">
        <v>43196</v>
      </c>
      <c r="D288" s="3"/>
      <c r="E288" s="3" t="str">
        <f>"6983"</f>
        <v>6983</v>
      </c>
      <c r="F288" s="3" t="s">
        <v>30</v>
      </c>
      <c r="G288" s="3" t="s">
        <v>157</v>
      </c>
      <c r="H288" s="3" t="s">
        <v>17</v>
      </c>
      <c r="I288" s="4">
        <v>43196</v>
      </c>
      <c r="J288" s="5">
        <v>47500</v>
      </c>
      <c r="K288" s="4">
        <v>43438</v>
      </c>
      <c r="L288" s="5">
        <v>15543.5</v>
      </c>
    </row>
    <row r="289" spans="1:12" s="6" customFormat="1" ht="36" customHeight="1" x14ac:dyDescent="0.25">
      <c r="A289" s="3" t="s">
        <v>481</v>
      </c>
      <c r="B289" s="3" t="s">
        <v>483</v>
      </c>
      <c r="C289" s="4">
        <v>43440</v>
      </c>
      <c r="D289" s="3"/>
      <c r="E289" s="3" t="str">
        <f>"6983"</f>
        <v>6983</v>
      </c>
      <c r="F289" s="3" t="s">
        <v>30</v>
      </c>
      <c r="G289" s="3" t="s">
        <v>157</v>
      </c>
      <c r="H289" s="3" t="s">
        <v>17</v>
      </c>
      <c r="I289" s="4">
        <v>43440</v>
      </c>
      <c r="J289" s="5"/>
      <c r="K289" s="4">
        <v>43438</v>
      </c>
      <c r="L289" s="5">
        <v>32390.1</v>
      </c>
    </row>
    <row r="290" spans="1:12" s="6" customFormat="1" ht="36" customHeight="1" x14ac:dyDescent="0.25">
      <c r="A290" s="3" t="s">
        <v>481</v>
      </c>
      <c r="B290" s="3" t="s">
        <v>484</v>
      </c>
      <c r="C290" s="4">
        <v>43831</v>
      </c>
      <c r="D290" s="3"/>
      <c r="E290" s="3" t="str">
        <f>"9554"</f>
        <v>9554</v>
      </c>
      <c r="F290" s="3" t="s">
        <v>13</v>
      </c>
      <c r="G290" s="3" t="s">
        <v>14</v>
      </c>
      <c r="H290" s="3" t="s">
        <v>15</v>
      </c>
      <c r="I290" s="4">
        <v>43831</v>
      </c>
      <c r="J290" s="5">
        <v>39800</v>
      </c>
      <c r="K290" s="4">
        <v>43844</v>
      </c>
      <c r="L290" s="5">
        <v>10110.85</v>
      </c>
    </row>
    <row r="291" spans="1:12" s="6" customFormat="1" ht="36" customHeight="1" x14ac:dyDescent="0.25">
      <c r="A291" s="3" t="s">
        <v>481</v>
      </c>
      <c r="B291" s="3" t="s">
        <v>485</v>
      </c>
      <c r="C291" s="4">
        <v>43831</v>
      </c>
      <c r="D291" s="3"/>
      <c r="E291" s="3" t="str">
        <f>"9554"</f>
        <v>9554</v>
      </c>
      <c r="F291" s="3" t="s">
        <v>13</v>
      </c>
      <c r="G291" s="3" t="s">
        <v>14</v>
      </c>
      <c r="H291" s="3" t="s">
        <v>15</v>
      </c>
      <c r="I291" s="4">
        <v>43831</v>
      </c>
      <c r="J291" s="5"/>
      <c r="K291" s="4">
        <v>43844</v>
      </c>
      <c r="L291" s="5">
        <v>5434.05</v>
      </c>
    </row>
    <row r="292" spans="1:12" s="6" customFormat="1" ht="36" customHeight="1" x14ac:dyDescent="0.25">
      <c r="A292" s="3" t="s">
        <v>481</v>
      </c>
      <c r="B292" s="3" t="s">
        <v>486</v>
      </c>
      <c r="C292" s="4">
        <v>43831</v>
      </c>
      <c r="D292" s="3"/>
      <c r="E292" s="3" t="str">
        <f>""</f>
        <v/>
      </c>
      <c r="F292" s="3" t="s">
        <v>13</v>
      </c>
      <c r="G292" s="3" t="s">
        <v>14</v>
      </c>
      <c r="H292" s="3" t="s">
        <v>17</v>
      </c>
      <c r="I292" s="4">
        <v>43831</v>
      </c>
      <c r="J292" s="5">
        <v>8239.5499999999993</v>
      </c>
      <c r="K292" s="3"/>
      <c r="L292" s="5">
        <v>6740.05</v>
      </c>
    </row>
    <row r="293" spans="1:12" s="6" customFormat="1" ht="36" customHeight="1" x14ac:dyDescent="0.25">
      <c r="A293" s="3" t="s">
        <v>481</v>
      </c>
      <c r="B293" s="3" t="s">
        <v>97</v>
      </c>
      <c r="C293" s="4">
        <v>43957</v>
      </c>
      <c r="D293" s="3"/>
      <c r="E293" s="3" t="str">
        <f>"10112"</f>
        <v>10112</v>
      </c>
      <c r="F293" s="3" t="s">
        <v>13</v>
      </c>
      <c r="G293" s="3" t="s">
        <v>14</v>
      </c>
      <c r="H293" s="3" t="s">
        <v>17</v>
      </c>
      <c r="I293" s="4">
        <v>43957</v>
      </c>
      <c r="J293" s="5">
        <v>20989.200000000001</v>
      </c>
      <c r="K293" s="4">
        <v>43949</v>
      </c>
      <c r="L293" s="5">
        <v>24512.15</v>
      </c>
    </row>
    <row r="294" spans="1:12" s="6" customFormat="1" ht="36" customHeight="1" x14ac:dyDescent="0.25">
      <c r="A294" s="3" t="s">
        <v>481</v>
      </c>
      <c r="B294" s="3" t="s">
        <v>487</v>
      </c>
      <c r="C294" s="4">
        <v>44029</v>
      </c>
      <c r="D294" s="3"/>
      <c r="E294" s="3" t="str">
        <f>"10577"</f>
        <v>10577</v>
      </c>
      <c r="F294" s="3" t="s">
        <v>13</v>
      </c>
      <c r="G294" s="3" t="s">
        <v>14</v>
      </c>
      <c r="H294" s="3" t="s">
        <v>17</v>
      </c>
      <c r="I294" s="4">
        <v>44029</v>
      </c>
      <c r="J294" s="5">
        <v>5131</v>
      </c>
      <c r="K294" s="4">
        <v>44026</v>
      </c>
      <c r="L294" s="5">
        <v>8178.95</v>
      </c>
    </row>
    <row r="295" spans="1:12" s="6" customFormat="1" ht="36" customHeight="1" x14ac:dyDescent="0.25">
      <c r="A295" s="3" t="s">
        <v>481</v>
      </c>
      <c r="B295" s="3" t="s">
        <v>488</v>
      </c>
      <c r="C295" s="4">
        <v>43831</v>
      </c>
      <c r="D295" s="3"/>
      <c r="E295" s="3" t="str">
        <f>""</f>
        <v/>
      </c>
      <c r="F295" s="3" t="s">
        <v>13</v>
      </c>
      <c r="G295" s="3" t="s">
        <v>14</v>
      </c>
      <c r="H295" s="3" t="s">
        <v>17</v>
      </c>
      <c r="I295" s="4">
        <v>43831</v>
      </c>
      <c r="J295" s="5">
        <v>7800</v>
      </c>
      <c r="K295" s="3"/>
      <c r="L295" s="5">
        <v>15405.4</v>
      </c>
    </row>
    <row r="296" spans="1:12" s="6" customFormat="1" ht="36" customHeight="1" x14ac:dyDescent="0.25">
      <c r="A296" s="3" t="s">
        <v>489</v>
      </c>
      <c r="B296" s="3" t="s">
        <v>490</v>
      </c>
      <c r="C296" s="4">
        <v>43831</v>
      </c>
      <c r="D296" s="3"/>
      <c r="E296" s="3" t="str">
        <f>""</f>
        <v/>
      </c>
      <c r="F296" s="3" t="s">
        <v>13</v>
      </c>
      <c r="G296" s="3" t="s">
        <v>14</v>
      </c>
      <c r="H296" s="3" t="s">
        <v>37</v>
      </c>
      <c r="I296" s="4">
        <v>43831</v>
      </c>
      <c r="J296" s="5"/>
      <c r="K296" s="3"/>
      <c r="L296" s="5">
        <v>10440.65</v>
      </c>
    </row>
    <row r="297" spans="1:12" s="6" customFormat="1" ht="36" customHeight="1" x14ac:dyDescent="0.25">
      <c r="A297" s="3" t="s">
        <v>491</v>
      </c>
      <c r="B297" s="3" t="s">
        <v>492</v>
      </c>
      <c r="C297" s="4">
        <v>43831</v>
      </c>
      <c r="D297" s="3"/>
      <c r="E297" s="3" t="str">
        <f>"9991"</f>
        <v>9991</v>
      </c>
      <c r="F297" s="3" t="s">
        <v>13</v>
      </c>
      <c r="G297" s="3" t="s">
        <v>14</v>
      </c>
      <c r="H297" s="3" t="s">
        <v>15</v>
      </c>
      <c r="I297" s="4">
        <v>43831</v>
      </c>
      <c r="J297" s="5"/>
      <c r="K297" s="4">
        <v>43914</v>
      </c>
      <c r="L297" s="5">
        <v>329938.65000000002</v>
      </c>
    </row>
    <row r="298" spans="1:12" s="6" customFormat="1" ht="36" customHeight="1" x14ac:dyDescent="0.25">
      <c r="A298" s="3" t="s">
        <v>493</v>
      </c>
      <c r="B298" s="3" t="s">
        <v>494</v>
      </c>
      <c r="C298" s="4">
        <v>43831</v>
      </c>
      <c r="D298" s="3"/>
      <c r="E298" s="3" t="str">
        <f>"11302"</f>
        <v>11302</v>
      </c>
      <c r="F298" s="3" t="s">
        <v>13</v>
      </c>
      <c r="G298" s="3" t="s">
        <v>14</v>
      </c>
      <c r="H298" s="3" t="s">
        <v>37</v>
      </c>
      <c r="I298" s="4">
        <v>43831</v>
      </c>
      <c r="J298" s="5">
        <v>12426.85</v>
      </c>
      <c r="K298" s="4">
        <v>44152</v>
      </c>
      <c r="L298" s="5">
        <v>12426.85</v>
      </c>
    </row>
    <row r="299" spans="1:12" s="6" customFormat="1" ht="36" customHeight="1" x14ac:dyDescent="0.25">
      <c r="A299" s="3" t="s">
        <v>495</v>
      </c>
      <c r="B299" s="3" t="s">
        <v>496</v>
      </c>
      <c r="C299" s="4">
        <v>43831</v>
      </c>
      <c r="D299" s="3"/>
      <c r="E299" s="3" t="str">
        <f>""</f>
        <v/>
      </c>
      <c r="F299" s="3" t="s">
        <v>13</v>
      </c>
      <c r="G299" s="3" t="s">
        <v>14</v>
      </c>
      <c r="H299" s="3" t="s">
        <v>15</v>
      </c>
      <c r="I299" s="4">
        <v>43831</v>
      </c>
      <c r="J299" s="5"/>
      <c r="K299" s="3"/>
      <c r="L299" s="5">
        <v>5492.7</v>
      </c>
    </row>
    <row r="300" spans="1:12" s="6" customFormat="1" ht="36" customHeight="1" x14ac:dyDescent="0.25">
      <c r="A300" s="3" t="s">
        <v>497</v>
      </c>
      <c r="B300" s="3" t="s">
        <v>498</v>
      </c>
      <c r="C300" s="4">
        <v>43831</v>
      </c>
      <c r="D300" s="3"/>
      <c r="E300" s="3" t="str">
        <f>""</f>
        <v/>
      </c>
      <c r="F300" s="3" t="s">
        <v>13</v>
      </c>
      <c r="G300" s="3" t="s">
        <v>14</v>
      </c>
      <c r="H300" s="3" t="s">
        <v>17</v>
      </c>
      <c r="I300" s="4">
        <v>43831</v>
      </c>
      <c r="J300" s="5">
        <v>7500</v>
      </c>
      <c r="K300" s="3"/>
      <c r="L300" s="5">
        <v>0</v>
      </c>
    </row>
    <row r="301" spans="1:12" s="6" customFormat="1" ht="36" customHeight="1" x14ac:dyDescent="0.25">
      <c r="A301" s="3" t="s">
        <v>499</v>
      </c>
      <c r="B301" s="3" t="s">
        <v>500</v>
      </c>
      <c r="C301" s="4">
        <v>43831</v>
      </c>
      <c r="D301" s="3"/>
      <c r="E301" s="3" t="str">
        <f>"9991"</f>
        <v>9991</v>
      </c>
      <c r="F301" s="3" t="s">
        <v>13</v>
      </c>
      <c r="G301" s="3" t="s">
        <v>14</v>
      </c>
      <c r="H301" s="3" t="s">
        <v>37</v>
      </c>
      <c r="I301" s="4">
        <v>43831</v>
      </c>
      <c r="J301" s="5"/>
      <c r="K301" s="4">
        <v>43914</v>
      </c>
      <c r="L301" s="5">
        <v>14510</v>
      </c>
    </row>
    <row r="302" spans="1:12" s="6" customFormat="1" ht="36" customHeight="1" x14ac:dyDescent="0.25">
      <c r="A302" s="3" t="s">
        <v>501</v>
      </c>
      <c r="B302" s="3" t="s">
        <v>502</v>
      </c>
      <c r="C302" s="4">
        <v>43831</v>
      </c>
      <c r="D302" s="3"/>
      <c r="E302" s="3" t="str">
        <f>"9554"</f>
        <v>9554</v>
      </c>
      <c r="F302" s="3" t="s">
        <v>13</v>
      </c>
      <c r="G302" s="3" t="s">
        <v>14</v>
      </c>
      <c r="H302" s="3" t="s">
        <v>15</v>
      </c>
      <c r="I302" s="4">
        <v>43831</v>
      </c>
      <c r="J302" s="5">
        <v>22617.200000000001</v>
      </c>
      <c r="K302" s="4">
        <v>43844</v>
      </c>
      <c r="L302" s="5">
        <v>4621.55</v>
      </c>
    </row>
    <row r="303" spans="1:12" s="6" customFormat="1" ht="36" customHeight="1" x14ac:dyDescent="0.25">
      <c r="A303" s="3" t="s">
        <v>503</v>
      </c>
      <c r="B303" s="3" t="s">
        <v>504</v>
      </c>
      <c r="C303" s="4">
        <v>43958</v>
      </c>
      <c r="D303" s="3"/>
      <c r="E303" s="3" t="str">
        <f>""</f>
        <v/>
      </c>
      <c r="F303" s="3" t="s">
        <v>13</v>
      </c>
      <c r="G303" s="3" t="s">
        <v>14</v>
      </c>
      <c r="H303" s="3" t="s">
        <v>15</v>
      </c>
      <c r="I303" s="4">
        <v>43958</v>
      </c>
      <c r="J303" s="5">
        <v>9000</v>
      </c>
      <c r="K303" s="3"/>
      <c r="L303" s="5">
        <v>9770</v>
      </c>
    </row>
    <row r="304" spans="1:12" s="6" customFormat="1" ht="36" customHeight="1" x14ac:dyDescent="0.25">
      <c r="A304" s="3" t="s">
        <v>505</v>
      </c>
      <c r="B304" s="3" t="s">
        <v>506</v>
      </c>
      <c r="C304" s="4">
        <v>43831</v>
      </c>
      <c r="D304" s="3"/>
      <c r="E304" s="3" t="str">
        <f>""</f>
        <v/>
      </c>
      <c r="F304" s="3" t="s">
        <v>13</v>
      </c>
      <c r="G304" s="3" t="s">
        <v>14</v>
      </c>
      <c r="H304" s="3" t="s">
        <v>15</v>
      </c>
      <c r="I304" s="4">
        <v>43831</v>
      </c>
      <c r="J304" s="5"/>
      <c r="K304" s="3"/>
      <c r="L304" s="5">
        <v>10556.8</v>
      </c>
    </row>
    <row r="305" spans="1:12" s="6" customFormat="1" ht="36" customHeight="1" x14ac:dyDescent="0.25">
      <c r="A305" s="3" t="s">
        <v>507</v>
      </c>
      <c r="B305" s="3" t="s">
        <v>508</v>
      </c>
      <c r="C305" s="4">
        <v>43831</v>
      </c>
      <c r="D305" s="3"/>
      <c r="E305" s="3" t="str">
        <f>"8424"</f>
        <v>8424</v>
      </c>
      <c r="F305" s="3" t="s">
        <v>13</v>
      </c>
      <c r="G305" s="3" t="s">
        <v>509</v>
      </c>
      <c r="H305" s="3" t="s">
        <v>15</v>
      </c>
      <c r="I305" s="4">
        <v>43831</v>
      </c>
      <c r="J305" s="5">
        <v>134000</v>
      </c>
      <c r="K305" s="4">
        <v>43662</v>
      </c>
      <c r="L305" s="5">
        <v>148208</v>
      </c>
    </row>
    <row r="306" spans="1:12" s="6" customFormat="1" ht="36" customHeight="1" x14ac:dyDescent="0.25">
      <c r="A306" s="3" t="s">
        <v>510</v>
      </c>
      <c r="B306" s="3" t="s">
        <v>511</v>
      </c>
      <c r="C306" s="4">
        <v>43466</v>
      </c>
      <c r="D306" s="3"/>
      <c r="E306" s="3" t="str">
        <f>"5536"</f>
        <v>5536</v>
      </c>
      <c r="F306" s="3" t="s">
        <v>13</v>
      </c>
      <c r="G306" s="3" t="s">
        <v>23</v>
      </c>
      <c r="H306" s="3" t="s">
        <v>15</v>
      </c>
      <c r="I306" s="4">
        <v>43466</v>
      </c>
      <c r="J306" s="5">
        <v>89300</v>
      </c>
      <c r="K306" s="4">
        <v>43235</v>
      </c>
      <c r="L306" s="5">
        <v>78621</v>
      </c>
    </row>
    <row r="307" spans="1:12" s="6" customFormat="1" ht="36" customHeight="1" x14ac:dyDescent="0.25">
      <c r="A307" s="3" t="s">
        <v>510</v>
      </c>
      <c r="B307" s="3" t="s">
        <v>512</v>
      </c>
      <c r="C307" s="4">
        <v>43902</v>
      </c>
      <c r="D307" s="3"/>
      <c r="E307" s="3" t="str">
        <f>"9908"</f>
        <v>9908</v>
      </c>
      <c r="F307" s="3" t="s">
        <v>13</v>
      </c>
      <c r="G307" s="3" t="s">
        <v>14</v>
      </c>
      <c r="H307" s="3" t="s">
        <v>15</v>
      </c>
      <c r="I307" s="4">
        <v>43902</v>
      </c>
      <c r="J307" s="5">
        <v>7500</v>
      </c>
      <c r="K307" s="4">
        <v>43900</v>
      </c>
      <c r="L307" s="5">
        <v>0</v>
      </c>
    </row>
    <row r="308" spans="1:12" s="6" customFormat="1" ht="36" customHeight="1" x14ac:dyDescent="0.25">
      <c r="A308" s="3" t="s">
        <v>513</v>
      </c>
      <c r="B308" s="3" t="s">
        <v>514</v>
      </c>
      <c r="C308" s="4">
        <v>42736</v>
      </c>
      <c r="D308" s="4">
        <v>44561</v>
      </c>
      <c r="E308" s="3" t="str">
        <f>"3976"</f>
        <v>3976</v>
      </c>
      <c r="F308" s="3" t="s">
        <v>30</v>
      </c>
      <c r="G308" s="3" t="s">
        <v>157</v>
      </c>
      <c r="H308" s="3" t="s">
        <v>15</v>
      </c>
      <c r="I308" s="4">
        <v>42736</v>
      </c>
      <c r="J308" s="5"/>
      <c r="K308" s="4">
        <v>43018</v>
      </c>
      <c r="L308" s="5">
        <v>6379.7</v>
      </c>
    </row>
    <row r="309" spans="1:12" s="6" customFormat="1" ht="36" customHeight="1" x14ac:dyDescent="0.25">
      <c r="A309" s="3" t="s">
        <v>513</v>
      </c>
      <c r="B309" s="3" t="s">
        <v>515</v>
      </c>
      <c r="C309" s="4">
        <v>43831</v>
      </c>
      <c r="D309" s="3"/>
      <c r="E309" s="3" t="str">
        <f>""</f>
        <v/>
      </c>
      <c r="F309" s="3" t="s">
        <v>13</v>
      </c>
      <c r="G309" s="3" t="s">
        <v>14</v>
      </c>
      <c r="H309" s="3" t="s">
        <v>15</v>
      </c>
      <c r="I309" s="4">
        <v>43831</v>
      </c>
      <c r="J309" s="5"/>
      <c r="K309" s="3"/>
      <c r="L309" s="5">
        <v>9388.2000000000007</v>
      </c>
    </row>
    <row r="310" spans="1:12" s="6" customFormat="1" ht="36" customHeight="1" x14ac:dyDescent="0.25">
      <c r="A310" s="3" t="s">
        <v>516</v>
      </c>
      <c r="B310" s="3" t="s">
        <v>517</v>
      </c>
      <c r="C310" s="4">
        <v>43466</v>
      </c>
      <c r="D310" s="3"/>
      <c r="E310" s="3" t="str">
        <f>""</f>
        <v/>
      </c>
      <c r="F310" s="3" t="s">
        <v>13</v>
      </c>
      <c r="G310" s="3" t="s">
        <v>23</v>
      </c>
      <c r="H310" s="3" t="s">
        <v>15</v>
      </c>
      <c r="I310" s="4">
        <v>43466</v>
      </c>
      <c r="J310" s="5"/>
      <c r="K310" s="3"/>
      <c r="L310" s="5">
        <v>23597</v>
      </c>
    </row>
    <row r="311" spans="1:12" s="6" customFormat="1" ht="36" customHeight="1" x14ac:dyDescent="0.25">
      <c r="A311" s="3" t="s">
        <v>516</v>
      </c>
      <c r="B311" s="3" t="s">
        <v>517</v>
      </c>
      <c r="C311" s="4">
        <v>43831</v>
      </c>
      <c r="D311" s="3"/>
      <c r="E311" s="3" t="str">
        <f>""</f>
        <v/>
      </c>
      <c r="F311" s="3" t="s">
        <v>13</v>
      </c>
      <c r="G311" s="3" t="s">
        <v>14</v>
      </c>
      <c r="H311" s="3" t="s">
        <v>15</v>
      </c>
      <c r="I311" s="4">
        <v>43831</v>
      </c>
      <c r="J311" s="5">
        <v>23597</v>
      </c>
      <c r="K311" s="3"/>
      <c r="L311" s="5">
        <v>0</v>
      </c>
    </row>
    <row r="312" spans="1:12" s="6" customFormat="1" ht="36" customHeight="1" x14ac:dyDescent="0.25">
      <c r="A312" s="3" t="s">
        <v>516</v>
      </c>
      <c r="B312" s="3" t="s">
        <v>518</v>
      </c>
      <c r="C312" s="4">
        <v>43831</v>
      </c>
      <c r="D312" s="3"/>
      <c r="E312" s="3" t="str">
        <f>""</f>
        <v/>
      </c>
      <c r="F312" s="3" t="s">
        <v>13</v>
      </c>
      <c r="G312" s="3" t="s">
        <v>14</v>
      </c>
      <c r="H312" s="3" t="s">
        <v>15</v>
      </c>
      <c r="I312" s="4">
        <v>43831</v>
      </c>
      <c r="J312" s="5"/>
      <c r="K312" s="3"/>
      <c r="L312" s="5">
        <v>7205.15</v>
      </c>
    </row>
    <row r="313" spans="1:12" s="6" customFormat="1" ht="36" customHeight="1" x14ac:dyDescent="0.25">
      <c r="A313" s="3" t="s">
        <v>516</v>
      </c>
      <c r="B313" s="3" t="s">
        <v>519</v>
      </c>
      <c r="C313" s="4">
        <v>43831</v>
      </c>
      <c r="D313" s="3"/>
      <c r="E313" s="3" t="str">
        <f>"9408"</f>
        <v>9408</v>
      </c>
      <c r="F313" s="3" t="s">
        <v>13</v>
      </c>
      <c r="G313" s="3" t="s">
        <v>14</v>
      </c>
      <c r="H313" s="3" t="s">
        <v>15</v>
      </c>
      <c r="I313" s="4">
        <v>43831</v>
      </c>
      <c r="J313" s="5"/>
      <c r="K313" s="4">
        <v>43809</v>
      </c>
      <c r="L313" s="5">
        <v>48283</v>
      </c>
    </row>
    <row r="314" spans="1:12" s="6" customFormat="1" ht="36" customHeight="1" x14ac:dyDescent="0.25">
      <c r="A314" s="3" t="s">
        <v>520</v>
      </c>
      <c r="B314" s="3" t="s">
        <v>521</v>
      </c>
      <c r="C314" s="4">
        <v>43831</v>
      </c>
      <c r="D314" s="3"/>
      <c r="E314" s="3" t="str">
        <f>"9354 (3720)"</f>
        <v>9354 (3720)</v>
      </c>
      <c r="F314" s="3" t="s">
        <v>13</v>
      </c>
      <c r="G314" s="3" t="s">
        <v>14</v>
      </c>
      <c r="H314" s="3" t="s">
        <v>15</v>
      </c>
      <c r="I314" s="4">
        <v>43831</v>
      </c>
      <c r="J314" s="5">
        <v>159000</v>
      </c>
      <c r="K314" s="4">
        <v>43802</v>
      </c>
      <c r="L314" s="5">
        <v>159144.20000000001</v>
      </c>
    </row>
    <row r="315" spans="1:12" s="6" customFormat="1" ht="36" customHeight="1" x14ac:dyDescent="0.25">
      <c r="A315" s="3" t="s">
        <v>522</v>
      </c>
      <c r="B315" s="3" t="s">
        <v>523</v>
      </c>
      <c r="C315" s="4">
        <v>43091</v>
      </c>
      <c r="D315" s="3"/>
      <c r="E315" s="3" t="str">
        <f>"4525"</f>
        <v>4525</v>
      </c>
      <c r="F315" s="3" t="s">
        <v>13</v>
      </c>
      <c r="G315" s="3" t="s">
        <v>23</v>
      </c>
      <c r="H315" s="3" t="s">
        <v>15</v>
      </c>
      <c r="I315" s="4">
        <v>43091</v>
      </c>
      <c r="J315" s="5">
        <v>62751.6</v>
      </c>
      <c r="K315" s="4">
        <v>43088</v>
      </c>
      <c r="L315" s="5">
        <v>11172</v>
      </c>
    </row>
    <row r="316" spans="1:12" s="6" customFormat="1" ht="36" customHeight="1" x14ac:dyDescent="0.25">
      <c r="A316" s="3" t="s">
        <v>524</v>
      </c>
      <c r="B316" s="3" t="s">
        <v>525</v>
      </c>
      <c r="C316" s="4">
        <v>43592</v>
      </c>
      <c r="D316" s="3"/>
      <c r="E316" s="3" t="str">
        <f>"7975"</f>
        <v>7975</v>
      </c>
      <c r="F316" s="3" t="s">
        <v>13</v>
      </c>
      <c r="G316" s="3" t="s">
        <v>23</v>
      </c>
      <c r="H316" s="3" t="s">
        <v>15</v>
      </c>
      <c r="I316" s="4">
        <v>43592</v>
      </c>
      <c r="J316" s="5">
        <v>27000</v>
      </c>
      <c r="K316" s="4">
        <v>43592</v>
      </c>
      <c r="L316" s="5">
        <v>14678.95</v>
      </c>
    </row>
    <row r="317" spans="1:12" s="6" customFormat="1" ht="36" customHeight="1" x14ac:dyDescent="0.25">
      <c r="A317" s="3" t="s">
        <v>526</v>
      </c>
      <c r="B317" s="3" t="s">
        <v>527</v>
      </c>
      <c r="C317" s="4">
        <v>43031</v>
      </c>
      <c r="D317" s="3"/>
      <c r="E317" s="3" t="str">
        <f>"4043"</f>
        <v>4043</v>
      </c>
      <c r="F317" s="3" t="s">
        <v>13</v>
      </c>
      <c r="G317" s="3" t="s">
        <v>23</v>
      </c>
      <c r="H317" s="3" t="s">
        <v>15</v>
      </c>
      <c r="I317" s="4">
        <v>43031</v>
      </c>
      <c r="J317" s="5">
        <v>41250</v>
      </c>
      <c r="K317" s="4">
        <v>43025</v>
      </c>
      <c r="L317" s="5">
        <v>6731.25</v>
      </c>
    </row>
    <row r="318" spans="1:12" s="6" customFormat="1" ht="36" customHeight="1" x14ac:dyDescent="0.25">
      <c r="A318" s="3" t="s">
        <v>528</v>
      </c>
      <c r="B318" s="3" t="s">
        <v>529</v>
      </c>
      <c r="C318" s="4">
        <v>43966</v>
      </c>
      <c r="D318" s="3"/>
      <c r="E318" s="3" t="str">
        <f>""</f>
        <v/>
      </c>
      <c r="F318" s="3" t="s">
        <v>13</v>
      </c>
      <c r="G318" s="3" t="s">
        <v>14</v>
      </c>
      <c r="H318" s="3" t="s">
        <v>37</v>
      </c>
      <c r="I318" s="4">
        <v>43966</v>
      </c>
      <c r="J318" s="5"/>
      <c r="K318" s="3"/>
      <c r="L318" s="5">
        <v>15916.95</v>
      </c>
    </row>
    <row r="319" spans="1:12" s="6" customFormat="1" ht="36" customHeight="1" x14ac:dyDescent="0.25">
      <c r="A319" s="3" t="s">
        <v>530</v>
      </c>
      <c r="B319" s="3" t="s">
        <v>531</v>
      </c>
      <c r="C319" s="4">
        <v>43831</v>
      </c>
      <c r="D319" s="3"/>
      <c r="E319" s="3" t="str">
        <f>"9600"</f>
        <v>9600</v>
      </c>
      <c r="F319" s="3" t="s">
        <v>13</v>
      </c>
      <c r="G319" s="3" t="s">
        <v>14</v>
      </c>
      <c r="H319" s="3" t="s">
        <v>37</v>
      </c>
      <c r="I319" s="4">
        <v>43831</v>
      </c>
      <c r="J319" s="5">
        <v>80000</v>
      </c>
      <c r="K319" s="4">
        <v>43851</v>
      </c>
      <c r="L319" s="5">
        <v>86160</v>
      </c>
    </row>
    <row r="320" spans="1:12" s="6" customFormat="1" ht="36" customHeight="1" x14ac:dyDescent="0.25">
      <c r="A320" s="3" t="s">
        <v>530</v>
      </c>
      <c r="B320" s="3" t="s">
        <v>532</v>
      </c>
      <c r="C320" s="4">
        <v>43891</v>
      </c>
      <c r="D320" s="3"/>
      <c r="E320" s="3" t="str">
        <f>"9867"</f>
        <v>9867</v>
      </c>
      <c r="F320" s="3" t="s">
        <v>13</v>
      </c>
      <c r="G320" s="3" t="s">
        <v>14</v>
      </c>
      <c r="H320" s="3" t="s">
        <v>37</v>
      </c>
      <c r="I320" s="4">
        <v>43891</v>
      </c>
      <c r="J320" s="5">
        <v>48468</v>
      </c>
      <c r="K320" s="4">
        <v>43893</v>
      </c>
      <c r="L320" s="5">
        <v>48465</v>
      </c>
    </row>
    <row r="321" spans="1:12" s="6" customFormat="1" ht="36" customHeight="1" x14ac:dyDescent="0.25">
      <c r="A321" s="3" t="s">
        <v>533</v>
      </c>
      <c r="B321" s="3" t="s">
        <v>534</v>
      </c>
      <c r="C321" s="4">
        <v>43831</v>
      </c>
      <c r="D321" s="4">
        <v>44196</v>
      </c>
      <c r="E321" s="3" t="str">
        <f>""</f>
        <v/>
      </c>
      <c r="F321" s="3" t="s">
        <v>13</v>
      </c>
      <c r="G321" s="3" t="s">
        <v>14</v>
      </c>
      <c r="H321" s="3" t="s">
        <v>15</v>
      </c>
      <c r="I321" s="4">
        <v>43831</v>
      </c>
      <c r="J321" s="5">
        <v>8535.65</v>
      </c>
      <c r="K321" s="3"/>
      <c r="L321" s="5">
        <v>8535.65</v>
      </c>
    </row>
    <row r="322" spans="1:12" s="6" customFormat="1" ht="36" customHeight="1" x14ac:dyDescent="0.25">
      <c r="A322" s="3" t="s">
        <v>535</v>
      </c>
      <c r="B322" s="3" t="s">
        <v>536</v>
      </c>
      <c r="C322" s="4">
        <v>43831</v>
      </c>
      <c r="D322" s="3"/>
      <c r="E322" s="3" t="str">
        <f>""</f>
        <v/>
      </c>
      <c r="F322" s="3" t="s">
        <v>13</v>
      </c>
      <c r="G322" s="3" t="s">
        <v>14</v>
      </c>
      <c r="H322" s="3" t="s">
        <v>15</v>
      </c>
      <c r="I322" s="4">
        <v>43831</v>
      </c>
      <c r="J322" s="5">
        <v>20000</v>
      </c>
      <c r="K322" s="3"/>
      <c r="L322" s="5">
        <v>18500</v>
      </c>
    </row>
    <row r="323" spans="1:12" s="6" customFormat="1" ht="36" customHeight="1" x14ac:dyDescent="0.25">
      <c r="A323" s="3" t="s">
        <v>537</v>
      </c>
      <c r="B323" s="3" t="s">
        <v>538</v>
      </c>
      <c r="C323" s="4">
        <v>43831</v>
      </c>
      <c r="D323" s="3"/>
      <c r="E323" s="3" t="str">
        <f>""</f>
        <v/>
      </c>
      <c r="F323" s="3" t="s">
        <v>13</v>
      </c>
      <c r="G323" s="3" t="s">
        <v>14</v>
      </c>
      <c r="H323" s="3" t="s">
        <v>37</v>
      </c>
      <c r="I323" s="4">
        <v>43831</v>
      </c>
      <c r="J323" s="5"/>
      <c r="K323" s="3"/>
      <c r="L323" s="5">
        <v>8258.35</v>
      </c>
    </row>
    <row r="324" spans="1:12" s="6" customFormat="1" ht="36" customHeight="1" x14ac:dyDescent="0.25">
      <c r="A324" s="3" t="s">
        <v>539</v>
      </c>
      <c r="B324" s="3" t="s">
        <v>540</v>
      </c>
      <c r="C324" s="4">
        <v>43831</v>
      </c>
      <c r="D324" s="4">
        <v>44196</v>
      </c>
      <c r="E324" s="3" t="str">
        <f>""</f>
        <v/>
      </c>
      <c r="F324" s="3" t="s">
        <v>13</v>
      </c>
      <c r="G324" s="3" t="s">
        <v>14</v>
      </c>
      <c r="H324" s="3" t="s">
        <v>37</v>
      </c>
      <c r="I324" s="4">
        <v>43831</v>
      </c>
      <c r="J324" s="5"/>
      <c r="K324" s="3"/>
      <c r="L324" s="5">
        <v>21184.45</v>
      </c>
    </row>
    <row r="325" spans="1:12" s="6" customFormat="1" ht="36" customHeight="1" x14ac:dyDescent="0.25">
      <c r="A325" s="3" t="s">
        <v>541</v>
      </c>
      <c r="B325" s="3" t="s">
        <v>542</v>
      </c>
      <c r="C325" s="4">
        <v>43831</v>
      </c>
      <c r="D325" s="3"/>
      <c r="E325" s="3" t="str">
        <f>"10910"</f>
        <v>10910</v>
      </c>
      <c r="F325" s="3" t="s">
        <v>13</v>
      </c>
      <c r="G325" s="3" t="s">
        <v>14</v>
      </c>
      <c r="H325" s="3" t="s">
        <v>15</v>
      </c>
      <c r="I325" s="4">
        <v>43831</v>
      </c>
      <c r="J325" s="5">
        <v>10126</v>
      </c>
      <c r="K325" s="4">
        <v>44089</v>
      </c>
      <c r="L325" s="5">
        <v>10126.799999999999</v>
      </c>
    </row>
    <row r="326" spans="1:12" s="6" customFormat="1" ht="36" customHeight="1" x14ac:dyDescent="0.25">
      <c r="A326" s="3" t="s">
        <v>543</v>
      </c>
      <c r="B326" s="3" t="s">
        <v>544</v>
      </c>
      <c r="C326" s="4">
        <v>43831</v>
      </c>
      <c r="D326" s="3"/>
      <c r="E326" s="3" t="str">
        <f>"9747"</f>
        <v>9747</v>
      </c>
      <c r="F326" s="3" t="s">
        <v>13</v>
      </c>
      <c r="G326" s="3" t="s">
        <v>19</v>
      </c>
      <c r="H326" s="3" t="s">
        <v>15</v>
      </c>
      <c r="I326" s="4">
        <v>43831</v>
      </c>
      <c r="J326" s="5">
        <v>125000</v>
      </c>
      <c r="K326" s="4">
        <v>43872</v>
      </c>
      <c r="L326" s="5">
        <v>27517.35</v>
      </c>
    </row>
    <row r="327" spans="1:12" s="6" customFormat="1" ht="36" customHeight="1" x14ac:dyDescent="0.25">
      <c r="A327" s="3" t="s">
        <v>545</v>
      </c>
      <c r="B327" s="3" t="s">
        <v>546</v>
      </c>
      <c r="C327" s="4">
        <v>43831</v>
      </c>
      <c r="D327" s="3"/>
      <c r="E327" s="3" t="str">
        <f>""</f>
        <v/>
      </c>
      <c r="F327" s="3" t="s">
        <v>13</v>
      </c>
      <c r="G327" s="3" t="s">
        <v>14</v>
      </c>
      <c r="H327" s="3" t="s">
        <v>15</v>
      </c>
      <c r="I327" s="4">
        <v>43831</v>
      </c>
      <c r="J327" s="5">
        <v>6500</v>
      </c>
      <c r="K327" s="3"/>
      <c r="L327" s="5">
        <v>6500</v>
      </c>
    </row>
    <row r="328" spans="1:12" s="6" customFormat="1" ht="36" customHeight="1" x14ac:dyDescent="0.25">
      <c r="A328" s="3" t="s">
        <v>547</v>
      </c>
      <c r="B328" s="3" t="s">
        <v>548</v>
      </c>
      <c r="C328" s="4">
        <v>43831</v>
      </c>
      <c r="D328" s="3"/>
      <c r="E328" s="3" t="str">
        <f>""</f>
        <v/>
      </c>
      <c r="F328" s="3" t="s">
        <v>13</v>
      </c>
      <c r="G328" s="3" t="s">
        <v>14</v>
      </c>
      <c r="H328" s="3" t="s">
        <v>15</v>
      </c>
      <c r="I328" s="4">
        <v>43831</v>
      </c>
      <c r="J328" s="5">
        <v>7503</v>
      </c>
      <c r="K328" s="3"/>
      <c r="L328" s="5">
        <v>8080.7</v>
      </c>
    </row>
    <row r="329" spans="1:12" s="6" customFormat="1" ht="36" customHeight="1" x14ac:dyDescent="0.25">
      <c r="A329" s="3" t="s">
        <v>547</v>
      </c>
      <c r="B329" s="3" t="s">
        <v>549</v>
      </c>
      <c r="C329" s="4">
        <v>43831</v>
      </c>
      <c r="D329" s="3"/>
      <c r="E329" s="3" t="str">
        <f>"9554"</f>
        <v>9554</v>
      </c>
      <c r="F329" s="3" t="s">
        <v>13</v>
      </c>
      <c r="G329" s="3" t="s">
        <v>14</v>
      </c>
      <c r="H329" s="3" t="s">
        <v>15</v>
      </c>
      <c r="I329" s="4">
        <v>43831</v>
      </c>
      <c r="J329" s="5">
        <v>114180</v>
      </c>
      <c r="K329" s="4">
        <v>43844</v>
      </c>
      <c r="L329" s="5">
        <v>35816.050000000003</v>
      </c>
    </row>
    <row r="330" spans="1:12" s="6" customFormat="1" ht="36" customHeight="1" x14ac:dyDescent="0.25">
      <c r="A330" s="3" t="s">
        <v>547</v>
      </c>
      <c r="B330" s="3" t="s">
        <v>550</v>
      </c>
      <c r="C330" s="4">
        <v>43831</v>
      </c>
      <c r="D330" s="3"/>
      <c r="E330" s="3" t="str">
        <f>"9554"</f>
        <v>9554</v>
      </c>
      <c r="F330" s="3" t="s">
        <v>13</v>
      </c>
      <c r="G330" s="3" t="s">
        <v>14</v>
      </c>
      <c r="H330" s="3" t="s">
        <v>15</v>
      </c>
      <c r="I330" s="4">
        <v>43831</v>
      </c>
      <c r="J330" s="5"/>
      <c r="K330" s="4">
        <v>43844</v>
      </c>
      <c r="L330" s="5">
        <v>19156.849999999999</v>
      </c>
    </row>
    <row r="331" spans="1:12" s="6" customFormat="1" ht="36" customHeight="1" x14ac:dyDescent="0.25">
      <c r="A331" s="3" t="s">
        <v>551</v>
      </c>
      <c r="B331" s="3" t="s">
        <v>552</v>
      </c>
      <c r="C331" s="4">
        <v>43976</v>
      </c>
      <c r="D331" s="3"/>
      <c r="E331" s="3" t="str">
        <f>""</f>
        <v/>
      </c>
      <c r="F331" s="3" t="s">
        <v>13</v>
      </c>
      <c r="G331" s="3" t="s">
        <v>14</v>
      </c>
      <c r="H331" s="3" t="s">
        <v>15</v>
      </c>
      <c r="I331" s="4">
        <v>43976</v>
      </c>
      <c r="J331" s="5">
        <v>13311.15</v>
      </c>
      <c r="K331" s="3"/>
      <c r="L331" s="5">
        <v>12751.48</v>
      </c>
    </row>
    <row r="332" spans="1:12" s="6" customFormat="1" ht="36" customHeight="1" x14ac:dyDescent="0.25">
      <c r="A332" s="3" t="s">
        <v>551</v>
      </c>
      <c r="B332" s="3" t="s">
        <v>553</v>
      </c>
      <c r="C332" s="4">
        <v>43831</v>
      </c>
      <c r="D332" s="3"/>
      <c r="E332" s="3" t="str">
        <f>""</f>
        <v/>
      </c>
      <c r="F332" s="3" t="s">
        <v>30</v>
      </c>
      <c r="G332" s="3" t="s">
        <v>31</v>
      </c>
      <c r="H332" s="3" t="s">
        <v>15</v>
      </c>
      <c r="I332" s="4">
        <v>43831</v>
      </c>
      <c r="J332" s="5">
        <v>10575.9</v>
      </c>
      <c r="K332" s="3"/>
      <c r="L332" s="5">
        <v>11390.25</v>
      </c>
    </row>
    <row r="333" spans="1:12" s="6" customFormat="1" ht="36" customHeight="1" x14ac:dyDescent="0.25">
      <c r="A333" s="3" t="s">
        <v>554</v>
      </c>
      <c r="B333" s="3" t="s">
        <v>555</v>
      </c>
      <c r="C333" s="4">
        <v>43831</v>
      </c>
      <c r="D333" s="3"/>
      <c r="E333" s="3" t="str">
        <f>""</f>
        <v/>
      </c>
      <c r="F333" s="3" t="s">
        <v>13</v>
      </c>
      <c r="G333" s="3" t="s">
        <v>14</v>
      </c>
      <c r="H333" s="3" t="s">
        <v>37</v>
      </c>
      <c r="I333" s="4">
        <v>43831</v>
      </c>
      <c r="J333" s="5"/>
      <c r="K333" s="3"/>
      <c r="L333" s="5">
        <v>6881.06</v>
      </c>
    </row>
    <row r="334" spans="1:12" s="6" customFormat="1" ht="36" customHeight="1" x14ac:dyDescent="0.25">
      <c r="A334" s="3" t="s">
        <v>556</v>
      </c>
      <c r="B334" s="3" t="s">
        <v>557</v>
      </c>
      <c r="C334" s="4">
        <v>44130</v>
      </c>
      <c r="D334" s="3"/>
      <c r="E334" s="3" t="str">
        <f>""</f>
        <v/>
      </c>
      <c r="F334" s="3" t="s">
        <v>13</v>
      </c>
      <c r="G334" s="3" t="s">
        <v>14</v>
      </c>
      <c r="H334" s="3" t="s">
        <v>17</v>
      </c>
      <c r="I334" s="4">
        <v>44130</v>
      </c>
      <c r="J334" s="5">
        <v>18800</v>
      </c>
      <c r="K334" s="3"/>
      <c r="L334" s="5">
        <v>0</v>
      </c>
    </row>
    <row r="335" spans="1:12" s="6" customFormat="1" ht="36" customHeight="1" x14ac:dyDescent="0.25">
      <c r="A335" s="3" t="s">
        <v>558</v>
      </c>
      <c r="B335" s="3" t="s">
        <v>559</v>
      </c>
      <c r="C335" s="4">
        <v>43831</v>
      </c>
      <c r="D335" s="3"/>
      <c r="E335" s="3" t="str">
        <f>"9554"</f>
        <v>9554</v>
      </c>
      <c r="F335" s="3" t="s">
        <v>13</v>
      </c>
      <c r="G335" s="3" t="s">
        <v>14</v>
      </c>
      <c r="H335" s="3" t="s">
        <v>15</v>
      </c>
      <c r="I335" s="4">
        <v>43831</v>
      </c>
      <c r="J335" s="5">
        <v>28044</v>
      </c>
      <c r="K335" s="4">
        <v>43844</v>
      </c>
      <c r="L335" s="5">
        <v>7550.85</v>
      </c>
    </row>
    <row r="336" spans="1:12" s="6" customFormat="1" ht="36" customHeight="1" x14ac:dyDescent="0.25">
      <c r="A336" s="3" t="s">
        <v>560</v>
      </c>
      <c r="B336" s="3" t="s">
        <v>561</v>
      </c>
      <c r="C336" s="4">
        <v>43782</v>
      </c>
      <c r="D336" s="3"/>
      <c r="E336" s="3" t="str">
        <f>""</f>
        <v/>
      </c>
      <c r="F336" s="3" t="s">
        <v>13</v>
      </c>
      <c r="G336" s="3" t="s">
        <v>23</v>
      </c>
      <c r="H336" s="3" t="s">
        <v>17</v>
      </c>
      <c r="I336" s="4">
        <v>43782</v>
      </c>
      <c r="J336" s="5">
        <v>12677.1</v>
      </c>
      <c r="K336" s="3"/>
      <c r="L336" s="5">
        <v>11735.5</v>
      </c>
    </row>
    <row r="337" spans="1:12" s="6" customFormat="1" ht="36" customHeight="1" x14ac:dyDescent="0.25">
      <c r="A337" s="3" t="s">
        <v>560</v>
      </c>
      <c r="B337" s="3" t="s">
        <v>562</v>
      </c>
      <c r="C337" s="4">
        <v>43922</v>
      </c>
      <c r="D337" s="3"/>
      <c r="E337" s="3" t="str">
        <f>""</f>
        <v/>
      </c>
      <c r="F337" s="3" t="s">
        <v>13</v>
      </c>
      <c r="G337" s="3" t="s">
        <v>14</v>
      </c>
      <c r="H337" s="3" t="s">
        <v>17</v>
      </c>
      <c r="I337" s="4">
        <v>43922</v>
      </c>
      <c r="J337" s="5">
        <v>5747.5</v>
      </c>
      <c r="K337" s="3"/>
      <c r="L337" s="5">
        <v>7293.6</v>
      </c>
    </row>
    <row r="338" spans="1:12" s="6" customFormat="1" ht="36" customHeight="1" x14ac:dyDescent="0.25">
      <c r="A338" s="3" t="s">
        <v>560</v>
      </c>
      <c r="B338" s="3" t="s">
        <v>563</v>
      </c>
      <c r="C338" s="4">
        <v>44075</v>
      </c>
      <c r="D338" s="3"/>
      <c r="E338" s="3" t="str">
        <f>""</f>
        <v/>
      </c>
      <c r="F338" s="3" t="s">
        <v>13</v>
      </c>
      <c r="G338" s="3" t="s">
        <v>14</v>
      </c>
      <c r="H338" s="3" t="s">
        <v>17</v>
      </c>
      <c r="I338" s="4">
        <v>44075</v>
      </c>
      <c r="J338" s="5">
        <v>6004.55</v>
      </c>
      <c r="K338" s="3"/>
      <c r="L338" s="5">
        <v>5161.1499999999996</v>
      </c>
    </row>
    <row r="339" spans="1:12" s="6" customFormat="1" ht="36" customHeight="1" x14ac:dyDescent="0.25">
      <c r="A339" s="3" t="s">
        <v>564</v>
      </c>
      <c r="B339" s="3" t="s">
        <v>565</v>
      </c>
      <c r="C339" s="4">
        <v>43843</v>
      </c>
      <c r="D339" s="3"/>
      <c r="E339" s="3" t="str">
        <f>""</f>
        <v/>
      </c>
      <c r="F339" s="3" t="s">
        <v>13</v>
      </c>
      <c r="G339" s="3" t="s">
        <v>14</v>
      </c>
      <c r="H339" s="3" t="s">
        <v>17</v>
      </c>
      <c r="I339" s="4">
        <v>43843</v>
      </c>
      <c r="J339" s="5">
        <v>18719.75</v>
      </c>
      <c r="K339" s="3"/>
      <c r="L339" s="5">
        <v>18646.900000000001</v>
      </c>
    </row>
    <row r="340" spans="1:12" s="6" customFormat="1" ht="36" customHeight="1" x14ac:dyDescent="0.25">
      <c r="A340" s="3" t="s">
        <v>564</v>
      </c>
      <c r="B340" s="3" t="s">
        <v>566</v>
      </c>
      <c r="C340" s="4">
        <v>43831</v>
      </c>
      <c r="D340" s="3"/>
      <c r="E340" s="3" t="str">
        <f>"9554"</f>
        <v>9554</v>
      </c>
      <c r="F340" s="3" t="s">
        <v>13</v>
      </c>
      <c r="G340" s="3" t="s">
        <v>14</v>
      </c>
      <c r="H340" s="3" t="s">
        <v>15</v>
      </c>
      <c r="I340" s="4">
        <v>43831</v>
      </c>
      <c r="J340" s="5">
        <v>58406</v>
      </c>
      <c r="K340" s="4">
        <v>43844</v>
      </c>
      <c r="L340" s="5">
        <v>20473.25</v>
      </c>
    </row>
    <row r="341" spans="1:12" s="6" customFormat="1" ht="36" customHeight="1" x14ac:dyDescent="0.25">
      <c r="A341" s="3" t="s">
        <v>564</v>
      </c>
      <c r="B341" s="3" t="s">
        <v>567</v>
      </c>
      <c r="C341" s="4">
        <v>43831</v>
      </c>
      <c r="D341" s="3"/>
      <c r="E341" s="3" t="str">
        <f>""</f>
        <v/>
      </c>
      <c r="F341" s="3" t="s">
        <v>13</v>
      </c>
      <c r="G341" s="3" t="s">
        <v>14</v>
      </c>
      <c r="H341" s="3" t="s">
        <v>15</v>
      </c>
      <c r="I341" s="4">
        <v>43831</v>
      </c>
      <c r="J341" s="5"/>
      <c r="K341" s="3"/>
      <c r="L341" s="5">
        <v>5385</v>
      </c>
    </row>
    <row r="342" spans="1:12" s="6" customFormat="1" ht="36" customHeight="1" x14ac:dyDescent="0.25">
      <c r="A342" s="3" t="s">
        <v>564</v>
      </c>
      <c r="B342" s="3" t="s">
        <v>568</v>
      </c>
      <c r="C342" s="4">
        <v>43957</v>
      </c>
      <c r="D342" s="3"/>
      <c r="E342" s="3" t="str">
        <f>"10112"</f>
        <v>10112</v>
      </c>
      <c r="F342" s="3" t="s">
        <v>13</v>
      </c>
      <c r="G342" s="3" t="s">
        <v>14</v>
      </c>
      <c r="H342" s="3" t="s">
        <v>17</v>
      </c>
      <c r="I342" s="4">
        <v>43957</v>
      </c>
      <c r="J342" s="5">
        <v>7875.5</v>
      </c>
      <c r="K342" s="4">
        <v>43949</v>
      </c>
      <c r="L342" s="5">
        <v>8078.55</v>
      </c>
    </row>
    <row r="343" spans="1:12" s="6" customFormat="1" ht="36" customHeight="1" x14ac:dyDescent="0.25">
      <c r="A343" s="3" t="s">
        <v>564</v>
      </c>
      <c r="B343" s="3" t="s">
        <v>569</v>
      </c>
      <c r="C343" s="4">
        <v>44136</v>
      </c>
      <c r="D343" s="3"/>
      <c r="E343" s="3" t="str">
        <f>""</f>
        <v/>
      </c>
      <c r="F343" s="3" t="s">
        <v>13</v>
      </c>
      <c r="G343" s="3" t="s">
        <v>14</v>
      </c>
      <c r="H343" s="3" t="s">
        <v>15</v>
      </c>
      <c r="I343" s="4">
        <v>44136</v>
      </c>
      <c r="J343" s="5"/>
      <c r="K343" s="3"/>
      <c r="L343" s="5">
        <v>5320.4</v>
      </c>
    </row>
    <row r="344" spans="1:12" s="6" customFormat="1" ht="36" customHeight="1" x14ac:dyDescent="0.25">
      <c r="A344" s="3" t="s">
        <v>570</v>
      </c>
      <c r="B344" s="3" t="s">
        <v>571</v>
      </c>
      <c r="C344" s="4">
        <v>44127</v>
      </c>
      <c r="D344" s="3"/>
      <c r="E344" s="3" t="str">
        <f>"10678"</f>
        <v>10678</v>
      </c>
      <c r="F344" s="3" t="s">
        <v>30</v>
      </c>
      <c r="G344" s="3" t="s">
        <v>31</v>
      </c>
      <c r="H344" s="3" t="s">
        <v>17</v>
      </c>
      <c r="I344" s="4">
        <v>44127</v>
      </c>
      <c r="J344" s="5">
        <v>79232</v>
      </c>
      <c r="K344" s="4">
        <v>44054</v>
      </c>
      <c r="L344" s="5">
        <v>43080</v>
      </c>
    </row>
    <row r="345" spans="1:12" s="6" customFormat="1" ht="36" customHeight="1" x14ac:dyDescent="0.25">
      <c r="A345" s="3" t="s">
        <v>572</v>
      </c>
      <c r="B345" s="3" t="s">
        <v>573</v>
      </c>
      <c r="C345" s="4">
        <v>42381</v>
      </c>
      <c r="D345" s="3"/>
      <c r="E345" s="3" t="str">
        <f>"8659"</f>
        <v>8659</v>
      </c>
      <c r="F345" s="3" t="s">
        <v>13</v>
      </c>
      <c r="G345" s="3" t="s">
        <v>227</v>
      </c>
      <c r="H345" s="3" t="s">
        <v>15</v>
      </c>
      <c r="I345" s="4">
        <v>42381</v>
      </c>
      <c r="J345" s="5">
        <v>46400</v>
      </c>
      <c r="K345" s="4">
        <v>42381</v>
      </c>
      <c r="L345" s="5">
        <v>10701.1</v>
      </c>
    </row>
    <row r="346" spans="1:12" s="6" customFormat="1" ht="36" customHeight="1" x14ac:dyDescent="0.25">
      <c r="A346" s="3" t="s">
        <v>572</v>
      </c>
      <c r="B346" s="3" t="s">
        <v>574</v>
      </c>
      <c r="C346" s="4">
        <v>43831</v>
      </c>
      <c r="D346" s="3"/>
      <c r="E346" s="3" t="str">
        <f>"9554"</f>
        <v>9554</v>
      </c>
      <c r="F346" s="3" t="s">
        <v>13</v>
      </c>
      <c r="G346" s="3" t="s">
        <v>14</v>
      </c>
      <c r="H346" s="3" t="s">
        <v>15</v>
      </c>
      <c r="I346" s="4">
        <v>43831</v>
      </c>
      <c r="J346" s="5">
        <v>5800</v>
      </c>
      <c r="K346" s="4">
        <v>43844</v>
      </c>
      <c r="L346" s="5">
        <v>1507.8</v>
      </c>
    </row>
    <row r="347" spans="1:12" s="6" customFormat="1" ht="36" customHeight="1" x14ac:dyDescent="0.25">
      <c r="A347" s="3" t="s">
        <v>575</v>
      </c>
      <c r="B347" s="3" t="s">
        <v>576</v>
      </c>
      <c r="C347" s="4">
        <v>43935</v>
      </c>
      <c r="D347" s="3"/>
      <c r="E347" s="3" t="str">
        <f>"10029"</f>
        <v>10029</v>
      </c>
      <c r="F347" s="3" t="s">
        <v>13</v>
      </c>
      <c r="G347" s="3" t="s">
        <v>14</v>
      </c>
      <c r="H347" s="3" t="s">
        <v>15</v>
      </c>
      <c r="I347" s="4">
        <v>43935</v>
      </c>
      <c r="J347" s="5">
        <v>5376</v>
      </c>
      <c r="K347" s="4">
        <v>43928</v>
      </c>
      <c r="L347" s="5">
        <v>5100.6499999999996</v>
      </c>
    </row>
    <row r="348" spans="1:12" s="6" customFormat="1" ht="36" customHeight="1" x14ac:dyDescent="0.25">
      <c r="A348" s="3" t="s">
        <v>577</v>
      </c>
      <c r="B348" s="3" t="s">
        <v>578</v>
      </c>
      <c r="C348" s="4">
        <v>42736</v>
      </c>
      <c r="D348" s="3"/>
      <c r="E348" s="3" t="str">
        <f>"3482"</f>
        <v>3482</v>
      </c>
      <c r="F348" s="3" t="s">
        <v>13</v>
      </c>
      <c r="G348" s="3" t="s">
        <v>23</v>
      </c>
      <c r="H348" s="3" t="s">
        <v>15</v>
      </c>
      <c r="I348" s="4">
        <v>42736</v>
      </c>
      <c r="J348" s="5">
        <v>140000</v>
      </c>
      <c r="K348" s="4">
        <v>42941</v>
      </c>
      <c r="L348" s="5">
        <v>18035.45</v>
      </c>
    </row>
    <row r="349" spans="1:12" s="6" customFormat="1" ht="36" customHeight="1" x14ac:dyDescent="0.25">
      <c r="A349" s="3" t="s">
        <v>577</v>
      </c>
      <c r="B349" s="3" t="s">
        <v>579</v>
      </c>
      <c r="C349" s="4">
        <v>43101</v>
      </c>
      <c r="D349" s="3"/>
      <c r="E349" s="3" t="str">
        <f>""</f>
        <v/>
      </c>
      <c r="F349" s="3" t="s">
        <v>13</v>
      </c>
      <c r="G349" s="3" t="s">
        <v>23</v>
      </c>
      <c r="H349" s="3" t="s">
        <v>15</v>
      </c>
      <c r="I349" s="4">
        <v>43101</v>
      </c>
      <c r="J349" s="5">
        <v>12000</v>
      </c>
      <c r="K349" s="3"/>
      <c r="L349" s="5">
        <v>29310.57</v>
      </c>
    </row>
    <row r="350" spans="1:12" s="6" customFormat="1" ht="36" customHeight="1" x14ac:dyDescent="0.25">
      <c r="A350" s="3" t="s">
        <v>580</v>
      </c>
      <c r="B350" s="3" t="s">
        <v>581</v>
      </c>
      <c r="C350" s="4">
        <v>43601</v>
      </c>
      <c r="D350" s="3"/>
      <c r="E350" s="3" t="str">
        <f>""</f>
        <v/>
      </c>
      <c r="F350" s="3" t="s">
        <v>13</v>
      </c>
      <c r="G350" s="3" t="s">
        <v>23</v>
      </c>
      <c r="H350" s="3" t="s">
        <v>15</v>
      </c>
      <c r="I350" s="4">
        <v>43601</v>
      </c>
      <c r="J350" s="5">
        <v>13500</v>
      </c>
      <c r="K350" s="3"/>
      <c r="L350" s="5">
        <v>16528.7</v>
      </c>
    </row>
    <row r="351" spans="1:12" s="6" customFormat="1" ht="36" customHeight="1" x14ac:dyDescent="0.25">
      <c r="A351" s="3" t="s">
        <v>582</v>
      </c>
      <c r="B351" s="3" t="s">
        <v>583</v>
      </c>
      <c r="C351" s="4">
        <v>43831</v>
      </c>
      <c r="D351" s="3"/>
      <c r="E351" s="3" t="str">
        <f>""</f>
        <v/>
      </c>
      <c r="F351" s="3" t="s">
        <v>13</v>
      </c>
      <c r="G351" s="3" t="s">
        <v>389</v>
      </c>
      <c r="H351" s="3" t="s">
        <v>17</v>
      </c>
      <c r="I351" s="4">
        <v>43831</v>
      </c>
      <c r="J351" s="5">
        <v>9700</v>
      </c>
      <c r="K351" s="3"/>
      <c r="L351" s="5">
        <v>9684.4</v>
      </c>
    </row>
    <row r="352" spans="1:12" s="6" customFormat="1" ht="36" customHeight="1" x14ac:dyDescent="0.25">
      <c r="A352" s="3" t="s">
        <v>584</v>
      </c>
      <c r="B352" s="3" t="s">
        <v>585</v>
      </c>
      <c r="C352" s="4">
        <v>43881</v>
      </c>
      <c r="D352" s="3"/>
      <c r="E352" s="3" t="str">
        <f>""</f>
        <v/>
      </c>
      <c r="F352" s="3" t="s">
        <v>30</v>
      </c>
      <c r="G352" s="3" t="s">
        <v>31</v>
      </c>
      <c r="H352" s="3" t="s">
        <v>37</v>
      </c>
      <c r="I352" s="4">
        <v>43881</v>
      </c>
      <c r="J352" s="5">
        <v>18617</v>
      </c>
      <c r="K352" s="3"/>
      <c r="L352" s="5">
        <v>20099.099999999999</v>
      </c>
    </row>
    <row r="353" spans="1:12" s="6" customFormat="1" ht="36" customHeight="1" x14ac:dyDescent="0.25">
      <c r="A353" s="3" t="s">
        <v>584</v>
      </c>
      <c r="B353" s="3" t="s">
        <v>586</v>
      </c>
      <c r="C353" s="4">
        <v>43898</v>
      </c>
      <c r="D353" s="3"/>
      <c r="E353" s="3" t="str">
        <f>""</f>
        <v/>
      </c>
      <c r="F353" s="3" t="s">
        <v>13</v>
      </c>
      <c r="G353" s="3" t="s">
        <v>149</v>
      </c>
      <c r="H353" s="3" t="s">
        <v>37</v>
      </c>
      <c r="I353" s="4">
        <v>43898</v>
      </c>
      <c r="J353" s="5">
        <v>15000</v>
      </c>
      <c r="K353" s="3"/>
      <c r="L353" s="5">
        <v>16116.7</v>
      </c>
    </row>
    <row r="354" spans="1:12" s="6" customFormat="1" ht="36" customHeight="1" x14ac:dyDescent="0.25">
      <c r="A354" s="3" t="s">
        <v>584</v>
      </c>
      <c r="B354" s="3" t="s">
        <v>587</v>
      </c>
      <c r="C354" s="4">
        <v>44053</v>
      </c>
      <c r="D354" s="3"/>
      <c r="E354" s="3" t="str">
        <f>""</f>
        <v/>
      </c>
      <c r="F354" s="3" t="s">
        <v>13</v>
      </c>
      <c r="G354" s="3" t="s">
        <v>14</v>
      </c>
      <c r="H354" s="3" t="s">
        <v>37</v>
      </c>
      <c r="I354" s="4">
        <v>44053</v>
      </c>
      <c r="J354" s="5">
        <v>17900</v>
      </c>
      <c r="K354" s="3"/>
      <c r="L354" s="5">
        <v>17838.900000000001</v>
      </c>
    </row>
    <row r="355" spans="1:12" s="6" customFormat="1" ht="36" customHeight="1" x14ac:dyDescent="0.25">
      <c r="A355" s="3" t="s">
        <v>584</v>
      </c>
      <c r="B355" s="3" t="s">
        <v>588</v>
      </c>
      <c r="C355" s="4">
        <v>44180</v>
      </c>
      <c r="D355" s="3"/>
      <c r="E355" s="3" t="str">
        <f>""</f>
        <v/>
      </c>
      <c r="F355" s="3" t="s">
        <v>30</v>
      </c>
      <c r="G355" s="3" t="s">
        <v>31</v>
      </c>
      <c r="H355" s="3" t="s">
        <v>37</v>
      </c>
      <c r="I355" s="4">
        <v>44180</v>
      </c>
      <c r="J355" s="5">
        <v>14720</v>
      </c>
      <c r="K355" s="3"/>
      <c r="L355" s="5">
        <v>15232.05</v>
      </c>
    </row>
    <row r="356" spans="1:12" s="6" customFormat="1" ht="36" customHeight="1" x14ac:dyDescent="0.25">
      <c r="A356" s="3" t="s">
        <v>589</v>
      </c>
      <c r="B356" s="3" t="s">
        <v>590</v>
      </c>
      <c r="C356" s="4">
        <v>43101</v>
      </c>
      <c r="D356" s="3"/>
      <c r="E356" s="3" t="str">
        <f>"6862"</f>
        <v>6862</v>
      </c>
      <c r="F356" s="3" t="s">
        <v>13</v>
      </c>
      <c r="G356" s="3" t="s">
        <v>23</v>
      </c>
      <c r="H356" s="3" t="s">
        <v>15</v>
      </c>
      <c r="I356" s="4">
        <v>43101</v>
      </c>
      <c r="J356" s="5">
        <v>7407.4</v>
      </c>
      <c r="K356" s="4">
        <v>43424</v>
      </c>
      <c r="L356" s="5">
        <v>6000</v>
      </c>
    </row>
    <row r="357" spans="1:12" s="6" customFormat="1" ht="36" customHeight="1" x14ac:dyDescent="0.25">
      <c r="A357" s="3" t="s">
        <v>591</v>
      </c>
      <c r="B357" s="3" t="s">
        <v>592</v>
      </c>
      <c r="C357" s="4">
        <v>43831</v>
      </c>
      <c r="D357" s="3"/>
      <c r="E357" s="3" t="str">
        <f>""</f>
        <v/>
      </c>
      <c r="F357" s="3" t="s">
        <v>13</v>
      </c>
      <c r="G357" s="3" t="s">
        <v>14</v>
      </c>
      <c r="H357" s="3" t="s">
        <v>37</v>
      </c>
      <c r="I357" s="4">
        <v>43831</v>
      </c>
      <c r="J357" s="5"/>
      <c r="K357" s="3"/>
      <c r="L357" s="5">
        <v>7211.7</v>
      </c>
    </row>
    <row r="358" spans="1:12" s="6" customFormat="1" ht="36" customHeight="1" x14ac:dyDescent="0.25">
      <c r="A358" s="3" t="s">
        <v>593</v>
      </c>
      <c r="B358" s="3" t="s">
        <v>594</v>
      </c>
      <c r="C358" s="4">
        <v>43831</v>
      </c>
      <c r="D358" s="3"/>
      <c r="E358" s="3" t="str">
        <f>"9554"</f>
        <v>9554</v>
      </c>
      <c r="F358" s="3" t="s">
        <v>13</v>
      </c>
      <c r="G358" s="3" t="s">
        <v>14</v>
      </c>
      <c r="H358" s="3" t="s">
        <v>15</v>
      </c>
      <c r="I358" s="4">
        <v>43831</v>
      </c>
      <c r="J358" s="5">
        <v>40642.800000000003</v>
      </c>
      <c r="K358" s="4">
        <v>43844</v>
      </c>
      <c r="L358" s="5">
        <v>12017.8</v>
      </c>
    </row>
    <row r="359" spans="1:12" s="6" customFormat="1" ht="36" customHeight="1" x14ac:dyDescent="0.25">
      <c r="A359" s="3" t="s">
        <v>595</v>
      </c>
      <c r="B359" s="3" t="s">
        <v>596</v>
      </c>
      <c r="C359" s="4">
        <v>43700</v>
      </c>
      <c r="D359" s="3"/>
      <c r="E359" s="3" t="str">
        <f>"8614"</f>
        <v>8614</v>
      </c>
      <c r="F359" s="3" t="s">
        <v>30</v>
      </c>
      <c r="G359" s="3" t="s">
        <v>157</v>
      </c>
      <c r="H359" s="3" t="s">
        <v>20</v>
      </c>
      <c r="I359" s="4">
        <v>43700</v>
      </c>
      <c r="J359" s="5">
        <v>32163.5</v>
      </c>
      <c r="K359" s="4">
        <v>43697</v>
      </c>
      <c r="L359" s="5">
        <v>21080</v>
      </c>
    </row>
    <row r="360" spans="1:12" s="6" customFormat="1" ht="36" customHeight="1" x14ac:dyDescent="0.25">
      <c r="A360" s="3" t="s">
        <v>597</v>
      </c>
      <c r="B360" s="3" t="s">
        <v>598</v>
      </c>
      <c r="C360" s="4">
        <v>43831</v>
      </c>
      <c r="D360" s="3"/>
      <c r="E360" s="3" t="str">
        <f>"9554"</f>
        <v>9554</v>
      </c>
      <c r="F360" s="3" t="s">
        <v>13</v>
      </c>
      <c r="G360" s="3" t="s">
        <v>14</v>
      </c>
      <c r="H360" s="3" t="s">
        <v>15</v>
      </c>
      <c r="I360" s="4">
        <v>43831</v>
      </c>
      <c r="J360" s="5">
        <v>11600</v>
      </c>
      <c r="K360" s="4">
        <v>43844</v>
      </c>
      <c r="L360" s="5">
        <v>3123.3</v>
      </c>
    </row>
    <row r="361" spans="1:12" s="6" customFormat="1" ht="36" customHeight="1" x14ac:dyDescent="0.25">
      <c r="A361" s="3" t="s">
        <v>599</v>
      </c>
      <c r="B361" s="3" t="s">
        <v>600</v>
      </c>
      <c r="C361" s="4">
        <v>43831</v>
      </c>
      <c r="D361" s="3"/>
      <c r="E361" s="3" t="str">
        <f>""</f>
        <v/>
      </c>
      <c r="F361" s="3" t="s">
        <v>13</v>
      </c>
      <c r="G361" s="3" t="s">
        <v>14</v>
      </c>
      <c r="H361" s="3" t="s">
        <v>15</v>
      </c>
      <c r="I361" s="4">
        <v>43831</v>
      </c>
      <c r="J361" s="5">
        <v>19800</v>
      </c>
      <c r="K361" s="3"/>
      <c r="L361" s="5">
        <v>6455.4</v>
      </c>
    </row>
    <row r="362" spans="1:12" s="6" customFormat="1" ht="36" customHeight="1" x14ac:dyDescent="0.25">
      <c r="A362" s="3" t="s">
        <v>599</v>
      </c>
      <c r="B362" s="3" t="s">
        <v>601</v>
      </c>
      <c r="C362" s="4">
        <v>43831</v>
      </c>
      <c r="D362" s="3"/>
      <c r="E362" s="3" t="str">
        <f>""</f>
        <v/>
      </c>
      <c r="F362" s="3" t="s">
        <v>13</v>
      </c>
      <c r="G362" s="3" t="s">
        <v>14</v>
      </c>
      <c r="H362" s="3" t="s">
        <v>15</v>
      </c>
      <c r="I362" s="4">
        <v>43831</v>
      </c>
      <c r="J362" s="5"/>
      <c r="K362" s="3"/>
      <c r="L362" s="5">
        <v>6904.75</v>
      </c>
    </row>
    <row r="363" spans="1:12" s="6" customFormat="1" ht="36" customHeight="1" x14ac:dyDescent="0.25">
      <c r="A363" s="3" t="s">
        <v>599</v>
      </c>
      <c r="B363" s="3" t="s">
        <v>602</v>
      </c>
      <c r="C363" s="4">
        <v>43886</v>
      </c>
      <c r="D363" s="3"/>
      <c r="E363" s="3" t="str">
        <f>""</f>
        <v/>
      </c>
      <c r="F363" s="3" t="s">
        <v>13</v>
      </c>
      <c r="G363" s="3" t="s">
        <v>14</v>
      </c>
      <c r="H363" s="3" t="s">
        <v>20</v>
      </c>
      <c r="I363" s="4">
        <v>43886</v>
      </c>
      <c r="J363" s="5">
        <v>6202</v>
      </c>
      <c r="K363" s="3"/>
      <c r="L363" s="5">
        <v>6965.35</v>
      </c>
    </row>
    <row r="364" spans="1:12" s="6" customFormat="1" ht="36" customHeight="1" x14ac:dyDescent="0.25">
      <c r="A364" s="3" t="s">
        <v>603</v>
      </c>
      <c r="B364" s="3" t="s">
        <v>604</v>
      </c>
      <c r="C364" s="4">
        <v>43831</v>
      </c>
      <c r="D364" s="3"/>
      <c r="E364" s="3" t="str">
        <f>""</f>
        <v/>
      </c>
      <c r="F364" s="3" t="s">
        <v>13</v>
      </c>
      <c r="G364" s="3" t="s">
        <v>14</v>
      </c>
      <c r="H364" s="3" t="s">
        <v>17</v>
      </c>
      <c r="I364" s="4">
        <v>43831</v>
      </c>
      <c r="J364" s="5">
        <v>13729</v>
      </c>
      <c r="K364" s="3"/>
      <c r="L364" s="5">
        <v>8710.7999999999993</v>
      </c>
    </row>
    <row r="365" spans="1:12" s="6" customFormat="1" ht="36" customHeight="1" x14ac:dyDescent="0.25">
      <c r="A365" s="3" t="s">
        <v>605</v>
      </c>
      <c r="B365" s="3" t="s">
        <v>606</v>
      </c>
      <c r="C365" s="4">
        <v>43831</v>
      </c>
      <c r="D365" s="3"/>
      <c r="E365" s="3" t="str">
        <f>""</f>
        <v/>
      </c>
      <c r="F365" s="3" t="s">
        <v>13</v>
      </c>
      <c r="G365" s="3" t="s">
        <v>19</v>
      </c>
      <c r="H365" s="3" t="s">
        <v>37</v>
      </c>
      <c r="I365" s="4">
        <v>43831</v>
      </c>
      <c r="J365" s="5"/>
      <c r="K365" s="3"/>
      <c r="L365" s="5">
        <v>9511.75</v>
      </c>
    </row>
    <row r="366" spans="1:12" s="6" customFormat="1" ht="36" customHeight="1" x14ac:dyDescent="0.25">
      <c r="A366" s="3" t="s">
        <v>607</v>
      </c>
      <c r="B366" s="3" t="s">
        <v>608</v>
      </c>
      <c r="C366" s="4">
        <v>43831</v>
      </c>
      <c r="D366" s="3"/>
      <c r="E366" s="3" t="str">
        <f>""</f>
        <v/>
      </c>
      <c r="F366" s="3" t="s">
        <v>13</v>
      </c>
      <c r="G366" s="3" t="s">
        <v>14</v>
      </c>
      <c r="H366" s="3" t="s">
        <v>15</v>
      </c>
      <c r="I366" s="4">
        <v>43831</v>
      </c>
      <c r="J366" s="5"/>
      <c r="K366" s="3"/>
      <c r="L366" s="5">
        <v>7346.5</v>
      </c>
    </row>
    <row r="367" spans="1:12" s="6" customFormat="1" ht="36" customHeight="1" x14ac:dyDescent="0.25">
      <c r="A367" s="3" t="s">
        <v>609</v>
      </c>
      <c r="B367" s="3" t="s">
        <v>610</v>
      </c>
      <c r="C367" s="4">
        <v>43831</v>
      </c>
      <c r="D367" s="3"/>
      <c r="E367" s="3" t="str">
        <f>""</f>
        <v/>
      </c>
      <c r="F367" s="3" t="s">
        <v>13</v>
      </c>
      <c r="G367" s="3" t="s">
        <v>14</v>
      </c>
      <c r="H367" s="3" t="s">
        <v>17</v>
      </c>
      <c r="I367" s="4">
        <v>43831</v>
      </c>
      <c r="J367" s="5">
        <v>20000</v>
      </c>
      <c r="K367" s="3"/>
      <c r="L367" s="5">
        <v>8789.5</v>
      </c>
    </row>
    <row r="368" spans="1:12" s="6" customFormat="1" ht="36" customHeight="1" x14ac:dyDescent="0.25">
      <c r="A368" s="3" t="s">
        <v>611</v>
      </c>
      <c r="B368" s="3" t="s">
        <v>612</v>
      </c>
      <c r="C368" s="4">
        <v>43955</v>
      </c>
      <c r="D368" s="3"/>
      <c r="E368" s="3" t="str">
        <f>""</f>
        <v/>
      </c>
      <c r="F368" s="3" t="s">
        <v>13</v>
      </c>
      <c r="G368" s="3" t="s">
        <v>14</v>
      </c>
      <c r="H368" s="3" t="s">
        <v>37</v>
      </c>
      <c r="I368" s="4">
        <v>43955</v>
      </c>
      <c r="J368" s="5">
        <v>15486</v>
      </c>
      <c r="K368" s="3"/>
      <c r="L368" s="5">
        <v>16678.400000000001</v>
      </c>
    </row>
    <row r="369" spans="1:12" s="6" customFormat="1" ht="36" customHeight="1" x14ac:dyDescent="0.25">
      <c r="A369" s="3" t="s">
        <v>611</v>
      </c>
      <c r="B369" s="3" t="s">
        <v>613</v>
      </c>
      <c r="C369" s="4">
        <v>43963</v>
      </c>
      <c r="D369" s="3"/>
      <c r="E369" s="3" t="str">
        <f>""</f>
        <v/>
      </c>
      <c r="F369" s="3" t="s">
        <v>13</v>
      </c>
      <c r="G369" s="3" t="s">
        <v>14</v>
      </c>
      <c r="H369" s="3" t="s">
        <v>37</v>
      </c>
      <c r="I369" s="4">
        <v>43963</v>
      </c>
      <c r="J369" s="5">
        <v>9492.52</v>
      </c>
      <c r="K369" s="3"/>
      <c r="L369" s="5">
        <v>10223.450000000001</v>
      </c>
    </row>
    <row r="370" spans="1:12" s="6" customFormat="1" ht="36" customHeight="1" x14ac:dyDescent="0.25">
      <c r="A370" s="3" t="s">
        <v>614</v>
      </c>
      <c r="B370" s="3" t="s">
        <v>615</v>
      </c>
      <c r="C370" s="4">
        <v>43727</v>
      </c>
      <c r="D370" s="3"/>
      <c r="E370" s="3" t="str">
        <f>""</f>
        <v/>
      </c>
      <c r="F370" s="3" t="s">
        <v>13</v>
      </c>
      <c r="G370" s="3" t="s">
        <v>23</v>
      </c>
      <c r="H370" s="3" t="s">
        <v>15</v>
      </c>
      <c r="I370" s="4">
        <v>43727</v>
      </c>
      <c r="J370" s="5">
        <v>7680</v>
      </c>
      <c r="K370" s="3"/>
      <c r="L370" s="5">
        <v>8271.35</v>
      </c>
    </row>
    <row r="371" spans="1:12" s="6" customFormat="1" ht="36" customHeight="1" x14ac:dyDescent="0.25">
      <c r="A371" s="3" t="s">
        <v>616</v>
      </c>
      <c r="B371" s="3" t="s">
        <v>617</v>
      </c>
      <c r="C371" s="4">
        <v>43508</v>
      </c>
      <c r="D371" s="3"/>
      <c r="E371" s="3" t="str">
        <f>"7378"</f>
        <v>7378</v>
      </c>
      <c r="F371" s="3" t="s">
        <v>13</v>
      </c>
      <c r="G371" s="3" t="s">
        <v>23</v>
      </c>
      <c r="H371" s="3" t="s">
        <v>15</v>
      </c>
      <c r="I371" s="4">
        <v>43508</v>
      </c>
      <c r="J371" s="5">
        <v>31830</v>
      </c>
      <c r="K371" s="4">
        <v>43501</v>
      </c>
      <c r="L371" s="5">
        <v>13987.95</v>
      </c>
    </row>
    <row r="372" spans="1:12" s="6" customFormat="1" ht="36" customHeight="1" x14ac:dyDescent="0.25">
      <c r="A372" s="3" t="s">
        <v>618</v>
      </c>
      <c r="B372" s="3" t="s">
        <v>619</v>
      </c>
      <c r="C372" s="4">
        <v>43831</v>
      </c>
      <c r="D372" s="3"/>
      <c r="E372" s="3" t="str">
        <f>""</f>
        <v/>
      </c>
      <c r="F372" s="3" t="s">
        <v>13</v>
      </c>
      <c r="G372" s="3" t="s">
        <v>14</v>
      </c>
      <c r="H372" s="3" t="s">
        <v>15</v>
      </c>
      <c r="I372" s="4">
        <v>43831</v>
      </c>
      <c r="J372" s="5"/>
      <c r="K372" s="3"/>
      <c r="L372" s="5">
        <v>16366.6</v>
      </c>
    </row>
    <row r="373" spans="1:12" s="6" customFormat="1" ht="36" customHeight="1" x14ac:dyDescent="0.25">
      <c r="A373" s="3" t="s">
        <v>620</v>
      </c>
      <c r="B373" s="3" t="s">
        <v>621</v>
      </c>
      <c r="C373" s="4">
        <v>43466</v>
      </c>
      <c r="D373" s="4">
        <v>44196</v>
      </c>
      <c r="E373" s="3" t="str">
        <f>"6935"</f>
        <v>6935</v>
      </c>
      <c r="F373" s="3" t="s">
        <v>30</v>
      </c>
      <c r="G373" s="3" t="s">
        <v>157</v>
      </c>
      <c r="H373" s="3" t="s">
        <v>37</v>
      </c>
      <c r="I373" s="4">
        <v>43466</v>
      </c>
      <c r="J373" s="5">
        <v>70866.06</v>
      </c>
      <c r="K373" s="4">
        <v>43431</v>
      </c>
      <c r="L373" s="5">
        <v>29176.84</v>
      </c>
    </row>
    <row r="374" spans="1:12" s="6" customFormat="1" ht="36" customHeight="1" x14ac:dyDescent="0.25">
      <c r="A374" s="3" t="s">
        <v>622</v>
      </c>
      <c r="B374" s="3" t="s">
        <v>623</v>
      </c>
      <c r="C374" s="4">
        <v>43466</v>
      </c>
      <c r="D374" s="3"/>
      <c r="E374" s="3" t="str">
        <f>"8089"</f>
        <v>8089</v>
      </c>
      <c r="F374" s="3" t="s">
        <v>30</v>
      </c>
      <c r="G374" s="3" t="s">
        <v>157</v>
      </c>
      <c r="H374" s="3" t="s">
        <v>20</v>
      </c>
      <c r="I374" s="4">
        <v>43466</v>
      </c>
      <c r="J374" s="5">
        <v>174528.45</v>
      </c>
      <c r="K374" s="4">
        <v>43606</v>
      </c>
      <c r="L374" s="5">
        <v>99841.600000000006</v>
      </c>
    </row>
    <row r="375" spans="1:12" s="6" customFormat="1" ht="36" customHeight="1" x14ac:dyDescent="0.25">
      <c r="A375" s="3" t="s">
        <v>624</v>
      </c>
      <c r="B375" s="3" t="s">
        <v>625</v>
      </c>
      <c r="C375" s="4">
        <v>43971</v>
      </c>
      <c r="D375" s="3"/>
      <c r="E375" s="3" t="str">
        <f>""</f>
        <v/>
      </c>
      <c r="F375" s="3" t="s">
        <v>13</v>
      </c>
      <c r="G375" s="3" t="s">
        <v>14</v>
      </c>
      <c r="H375" s="3" t="s">
        <v>37</v>
      </c>
      <c r="I375" s="4">
        <v>43971</v>
      </c>
      <c r="J375" s="5">
        <v>5700</v>
      </c>
      <c r="K375" s="3"/>
      <c r="L375" s="5">
        <v>6138.9</v>
      </c>
    </row>
    <row r="376" spans="1:12" s="6" customFormat="1" ht="36" customHeight="1" x14ac:dyDescent="0.25">
      <c r="A376" s="3" t="s">
        <v>626</v>
      </c>
      <c r="B376" s="3" t="s">
        <v>627</v>
      </c>
      <c r="C376" s="4">
        <v>43466</v>
      </c>
      <c r="D376" s="3"/>
      <c r="E376" s="3" t="str">
        <f>"7006"</f>
        <v>7006</v>
      </c>
      <c r="F376" s="3" t="s">
        <v>30</v>
      </c>
      <c r="G376" s="3" t="s">
        <v>157</v>
      </c>
      <c r="H376" s="3" t="s">
        <v>15</v>
      </c>
      <c r="I376" s="4">
        <v>43466</v>
      </c>
      <c r="J376" s="5"/>
      <c r="K376" s="4">
        <v>43438</v>
      </c>
      <c r="L376" s="5">
        <v>128447.2</v>
      </c>
    </row>
    <row r="377" spans="1:12" s="6" customFormat="1" ht="36" customHeight="1" x14ac:dyDescent="0.25">
      <c r="A377" s="3" t="s">
        <v>626</v>
      </c>
      <c r="B377" s="3" t="s">
        <v>628</v>
      </c>
      <c r="C377" s="4">
        <v>43831</v>
      </c>
      <c r="D377" s="3"/>
      <c r="E377" s="3" t="str">
        <f>"9991"</f>
        <v>9991</v>
      </c>
      <c r="F377" s="3" t="s">
        <v>13</v>
      </c>
      <c r="G377" s="3" t="s">
        <v>14</v>
      </c>
      <c r="H377" s="3" t="s">
        <v>15</v>
      </c>
      <c r="I377" s="4">
        <v>43831</v>
      </c>
      <c r="J377" s="5"/>
      <c r="K377" s="4">
        <v>43914</v>
      </c>
      <c r="L377" s="5">
        <v>21450.55</v>
      </c>
    </row>
    <row r="378" spans="1:12" s="6" customFormat="1" ht="36" customHeight="1" x14ac:dyDescent="0.25">
      <c r="A378" s="3" t="s">
        <v>629</v>
      </c>
      <c r="B378" s="3" t="s">
        <v>630</v>
      </c>
      <c r="C378" s="4">
        <v>43831</v>
      </c>
      <c r="D378" s="3"/>
      <c r="E378" s="3" t="str">
        <f>""</f>
        <v/>
      </c>
      <c r="F378" s="3" t="s">
        <v>13</v>
      </c>
      <c r="G378" s="3" t="s">
        <v>14</v>
      </c>
      <c r="H378" s="3" t="s">
        <v>37</v>
      </c>
      <c r="I378" s="4">
        <v>43831</v>
      </c>
      <c r="J378" s="5"/>
      <c r="K378" s="3"/>
      <c r="L378" s="5">
        <v>5862.65</v>
      </c>
    </row>
    <row r="379" spans="1:12" s="6" customFormat="1" ht="36" customHeight="1" x14ac:dyDescent="0.25">
      <c r="A379" s="3" t="s">
        <v>631</v>
      </c>
      <c r="B379" s="3" t="s">
        <v>632</v>
      </c>
      <c r="C379" s="4">
        <v>43831</v>
      </c>
      <c r="D379" s="3"/>
      <c r="E379" s="3" t="str">
        <f>"9408"</f>
        <v>9408</v>
      </c>
      <c r="F379" s="3" t="s">
        <v>13</v>
      </c>
      <c r="G379" s="3" t="s">
        <v>19</v>
      </c>
      <c r="H379" s="3" t="s">
        <v>15</v>
      </c>
      <c r="I379" s="4">
        <v>43831</v>
      </c>
      <c r="J379" s="5"/>
      <c r="K379" s="4">
        <v>43809</v>
      </c>
      <c r="L379" s="5">
        <v>31457.1</v>
      </c>
    </row>
    <row r="380" spans="1:12" s="6" customFormat="1" ht="36" customHeight="1" x14ac:dyDescent="0.25">
      <c r="A380" s="3" t="s">
        <v>633</v>
      </c>
      <c r="B380" s="3" t="s">
        <v>634</v>
      </c>
      <c r="C380" s="4">
        <v>43739</v>
      </c>
      <c r="D380" s="3"/>
      <c r="E380" s="3" t="str">
        <f>""</f>
        <v/>
      </c>
      <c r="F380" s="3" t="s">
        <v>13</v>
      </c>
      <c r="G380" s="3" t="s">
        <v>23</v>
      </c>
      <c r="H380" s="3" t="s">
        <v>17</v>
      </c>
      <c r="I380" s="4">
        <v>43739</v>
      </c>
      <c r="J380" s="5">
        <v>19250.7</v>
      </c>
      <c r="K380" s="3"/>
      <c r="L380" s="5">
        <v>5601.15</v>
      </c>
    </row>
    <row r="381" spans="1:12" s="6" customFormat="1" ht="36" customHeight="1" x14ac:dyDescent="0.25">
      <c r="A381" s="3" t="s">
        <v>633</v>
      </c>
      <c r="B381" s="3" t="s">
        <v>635</v>
      </c>
      <c r="C381" s="4">
        <v>43808</v>
      </c>
      <c r="D381" s="3"/>
      <c r="E381" s="3" t="str">
        <f>""</f>
        <v/>
      </c>
      <c r="F381" s="3" t="s">
        <v>13</v>
      </c>
      <c r="G381" s="3" t="s">
        <v>23</v>
      </c>
      <c r="H381" s="3" t="s">
        <v>17</v>
      </c>
      <c r="I381" s="4">
        <v>43808</v>
      </c>
      <c r="J381" s="5">
        <v>6040</v>
      </c>
      <c r="K381" s="5"/>
      <c r="L381" s="5">
        <v>6505.1</v>
      </c>
    </row>
    <row r="382" spans="1:12" s="6" customFormat="1" ht="36" customHeight="1" x14ac:dyDescent="0.25">
      <c r="A382" s="3" t="s">
        <v>633</v>
      </c>
      <c r="B382" s="3" t="s">
        <v>636</v>
      </c>
      <c r="C382" s="4">
        <v>43936</v>
      </c>
      <c r="D382" s="3"/>
      <c r="E382" s="3" t="str">
        <f>""</f>
        <v/>
      </c>
      <c r="F382" s="3" t="s">
        <v>13</v>
      </c>
      <c r="G382" s="3" t="s">
        <v>14</v>
      </c>
      <c r="H382" s="3" t="s">
        <v>17</v>
      </c>
      <c r="I382" s="4">
        <v>43936</v>
      </c>
      <c r="J382" s="5">
        <v>7938.55</v>
      </c>
      <c r="K382" s="3"/>
      <c r="L382" s="5">
        <v>0</v>
      </c>
    </row>
    <row r="383" spans="1:12" s="6" customFormat="1" ht="36" customHeight="1" x14ac:dyDescent="0.25">
      <c r="A383" s="3" t="s">
        <v>633</v>
      </c>
      <c r="B383" s="3" t="s">
        <v>637</v>
      </c>
      <c r="C383" s="4">
        <v>43978</v>
      </c>
      <c r="D383" s="3"/>
      <c r="E383" s="3" t="str">
        <f>""</f>
        <v/>
      </c>
      <c r="F383" s="3" t="s">
        <v>13</v>
      </c>
      <c r="G383" s="3" t="s">
        <v>14</v>
      </c>
      <c r="H383" s="3" t="s">
        <v>17</v>
      </c>
      <c r="I383" s="4">
        <v>43978</v>
      </c>
      <c r="J383" s="5">
        <v>11728.15</v>
      </c>
      <c r="K383" s="3"/>
      <c r="L383" s="5">
        <v>16217.75</v>
      </c>
    </row>
    <row r="384" spans="1:12" s="6" customFormat="1" ht="36" customHeight="1" x14ac:dyDescent="0.25">
      <c r="A384" s="3" t="s">
        <v>638</v>
      </c>
      <c r="B384" s="3" t="s">
        <v>639</v>
      </c>
      <c r="C384" s="4">
        <v>43831</v>
      </c>
      <c r="D384" s="3"/>
      <c r="E384" s="3" t="str">
        <f>"8880"</f>
        <v>8880</v>
      </c>
      <c r="F384" s="3" t="s">
        <v>13</v>
      </c>
      <c r="G384" s="3" t="s">
        <v>14</v>
      </c>
      <c r="H384" s="3" t="s">
        <v>37</v>
      </c>
      <c r="I384" s="4">
        <v>43831</v>
      </c>
      <c r="J384" s="5"/>
      <c r="K384" s="4">
        <v>43739</v>
      </c>
      <c r="L384" s="5">
        <v>54421.4</v>
      </c>
    </row>
    <row r="385" spans="1:12" s="6" customFormat="1" ht="36" customHeight="1" x14ac:dyDescent="0.25">
      <c r="A385" s="3" t="s">
        <v>640</v>
      </c>
      <c r="B385" s="3" t="s">
        <v>641</v>
      </c>
      <c r="C385" s="4">
        <v>43831</v>
      </c>
      <c r="D385" s="3"/>
      <c r="E385" s="3" t="str">
        <f>"9873"</f>
        <v>9873</v>
      </c>
      <c r="F385" s="3" t="s">
        <v>13</v>
      </c>
      <c r="G385" s="3" t="s">
        <v>14</v>
      </c>
      <c r="H385" s="3" t="s">
        <v>37</v>
      </c>
      <c r="I385" s="4">
        <v>43831</v>
      </c>
      <c r="J385" s="5">
        <v>26526</v>
      </c>
      <c r="K385" s="4">
        <v>43893</v>
      </c>
      <c r="L385" s="5">
        <v>0</v>
      </c>
    </row>
    <row r="386" spans="1:12" s="6" customFormat="1" ht="36" customHeight="1" x14ac:dyDescent="0.25">
      <c r="A386" s="3" t="s">
        <v>640</v>
      </c>
      <c r="B386" s="3" t="s">
        <v>642</v>
      </c>
      <c r="C386" s="4">
        <v>43831</v>
      </c>
      <c r="D386" s="3"/>
      <c r="E386" s="3" t="str">
        <f>"9873"</f>
        <v>9873</v>
      </c>
      <c r="F386" s="3" t="s">
        <v>13</v>
      </c>
      <c r="G386" s="3" t="s">
        <v>14</v>
      </c>
      <c r="H386" s="3" t="s">
        <v>37</v>
      </c>
      <c r="I386" s="4">
        <v>43831</v>
      </c>
      <c r="J386" s="5">
        <v>26526</v>
      </c>
      <c r="K386" s="4">
        <v>43893</v>
      </c>
      <c r="L386" s="5">
        <v>26526</v>
      </c>
    </row>
    <row r="387" spans="1:12" s="6" customFormat="1" ht="36" customHeight="1" x14ac:dyDescent="0.25">
      <c r="A387" s="3" t="s">
        <v>643</v>
      </c>
      <c r="B387" s="3" t="s">
        <v>644</v>
      </c>
      <c r="C387" s="4">
        <v>43831</v>
      </c>
      <c r="D387" s="3"/>
      <c r="E387" s="3" t="str">
        <f>"9255"</f>
        <v>9255</v>
      </c>
      <c r="F387" s="3" t="s">
        <v>13</v>
      </c>
      <c r="G387" s="3" t="s">
        <v>14</v>
      </c>
      <c r="H387" s="3" t="s">
        <v>15</v>
      </c>
      <c r="I387" s="4">
        <v>43831</v>
      </c>
      <c r="J387" s="5"/>
      <c r="K387" s="4">
        <v>43788</v>
      </c>
      <c r="L387" s="5">
        <v>5115</v>
      </c>
    </row>
    <row r="388" spans="1:12" s="6" customFormat="1" ht="36" customHeight="1" x14ac:dyDescent="0.25">
      <c r="A388" s="3" t="s">
        <v>645</v>
      </c>
      <c r="B388" s="3" t="s">
        <v>646</v>
      </c>
      <c r="C388" s="4">
        <v>44140</v>
      </c>
      <c r="D388" s="3"/>
      <c r="E388" s="3" t="str">
        <f>""</f>
        <v/>
      </c>
      <c r="F388" s="3" t="s">
        <v>13</v>
      </c>
      <c r="G388" s="3" t="s">
        <v>19</v>
      </c>
      <c r="H388" s="3" t="s">
        <v>17</v>
      </c>
      <c r="I388" s="4">
        <v>44140</v>
      </c>
      <c r="J388" s="5">
        <v>9191.4</v>
      </c>
      <c r="K388" s="3"/>
      <c r="L388" s="5">
        <v>4300</v>
      </c>
    </row>
    <row r="389" spans="1:12" s="6" customFormat="1" ht="36" customHeight="1" x14ac:dyDescent="0.25">
      <c r="A389" s="3" t="s">
        <v>647</v>
      </c>
      <c r="B389" s="3" t="s">
        <v>648</v>
      </c>
      <c r="C389" s="4">
        <v>43831</v>
      </c>
      <c r="D389" s="3"/>
      <c r="E389" s="3" t="str">
        <f>"9554"</f>
        <v>9554</v>
      </c>
      <c r="F389" s="3" t="s">
        <v>13</v>
      </c>
      <c r="G389" s="3" t="s">
        <v>19</v>
      </c>
      <c r="H389" s="3" t="s">
        <v>15</v>
      </c>
      <c r="I389" s="4">
        <v>43831</v>
      </c>
      <c r="J389" s="5">
        <v>186816</v>
      </c>
      <c r="K389" s="4">
        <v>43844</v>
      </c>
      <c r="L389" s="5">
        <v>50192.6</v>
      </c>
    </row>
    <row r="390" spans="1:12" s="6" customFormat="1" ht="36" customHeight="1" x14ac:dyDescent="0.25">
      <c r="A390" s="3" t="s">
        <v>647</v>
      </c>
      <c r="B390" s="3" t="s">
        <v>649</v>
      </c>
      <c r="C390" s="4">
        <v>43831</v>
      </c>
      <c r="D390" s="3"/>
      <c r="E390" s="3" t="str">
        <f>"9554"</f>
        <v>9554</v>
      </c>
      <c r="F390" s="3" t="s">
        <v>13</v>
      </c>
      <c r="G390" s="3" t="s">
        <v>19</v>
      </c>
      <c r="H390" s="3" t="s">
        <v>15</v>
      </c>
      <c r="I390" s="4">
        <v>43831</v>
      </c>
      <c r="J390" s="5"/>
      <c r="K390" s="4">
        <v>43844</v>
      </c>
      <c r="L390" s="5">
        <v>10455</v>
      </c>
    </row>
    <row r="391" spans="1:12" s="6" customFormat="1" ht="36" customHeight="1" x14ac:dyDescent="0.25">
      <c r="A391" s="3" t="s">
        <v>650</v>
      </c>
      <c r="B391" s="3" t="s">
        <v>651</v>
      </c>
      <c r="C391" s="4">
        <v>43900</v>
      </c>
      <c r="D391" s="3"/>
      <c r="E391" s="3" t="str">
        <f>""</f>
        <v/>
      </c>
      <c r="F391" s="3" t="s">
        <v>13</v>
      </c>
      <c r="G391" s="3" t="s">
        <v>14</v>
      </c>
      <c r="H391" s="3" t="s">
        <v>15</v>
      </c>
      <c r="I391" s="4">
        <v>43900</v>
      </c>
      <c r="J391" s="5">
        <v>13325.1</v>
      </c>
      <c r="K391" s="3"/>
      <c r="L391" s="5">
        <v>4651.45</v>
      </c>
    </row>
    <row r="392" spans="1:12" s="6" customFormat="1" ht="36" customHeight="1" x14ac:dyDescent="0.25">
      <c r="A392" s="3" t="s">
        <v>652</v>
      </c>
      <c r="B392" s="3" t="s">
        <v>653</v>
      </c>
      <c r="C392" s="4">
        <v>43831</v>
      </c>
      <c r="D392" s="3"/>
      <c r="E392" s="3" t="str">
        <f>"11105"</f>
        <v>11105</v>
      </c>
      <c r="F392" s="3" t="s">
        <v>13</v>
      </c>
      <c r="G392" s="3" t="s">
        <v>14</v>
      </c>
      <c r="H392" s="3" t="s">
        <v>15</v>
      </c>
      <c r="I392" s="4">
        <v>43831</v>
      </c>
      <c r="J392" s="5">
        <v>56000</v>
      </c>
      <c r="K392" s="4">
        <v>44124</v>
      </c>
      <c r="L392" s="5">
        <v>56000</v>
      </c>
    </row>
    <row r="393" spans="1:12" s="6" customFormat="1" ht="36" customHeight="1" x14ac:dyDescent="0.25">
      <c r="A393" s="3" t="s">
        <v>654</v>
      </c>
      <c r="B393" s="3" t="s">
        <v>655</v>
      </c>
      <c r="C393" s="4">
        <v>43831</v>
      </c>
      <c r="D393" s="3"/>
      <c r="E393" s="3" t="str">
        <f>""</f>
        <v/>
      </c>
      <c r="F393" s="3" t="s">
        <v>13</v>
      </c>
      <c r="G393" s="3" t="s">
        <v>14</v>
      </c>
      <c r="H393" s="3" t="s">
        <v>15</v>
      </c>
      <c r="I393" s="4">
        <v>43831</v>
      </c>
      <c r="J393" s="5"/>
      <c r="K393" s="3"/>
      <c r="L393" s="5">
        <v>11938.95</v>
      </c>
    </row>
    <row r="394" spans="1:12" s="6" customFormat="1" ht="36" customHeight="1" x14ac:dyDescent="0.25">
      <c r="A394" s="3" t="s">
        <v>654</v>
      </c>
      <c r="B394" s="3" t="s">
        <v>656</v>
      </c>
      <c r="C394" s="4">
        <v>43831</v>
      </c>
      <c r="D394" s="4">
        <v>44012</v>
      </c>
      <c r="E394" s="3" t="str">
        <f>"9554"</f>
        <v>9554</v>
      </c>
      <c r="F394" s="3" t="s">
        <v>13</v>
      </c>
      <c r="G394" s="3" t="s">
        <v>14</v>
      </c>
      <c r="H394" s="3" t="s">
        <v>15</v>
      </c>
      <c r="I394" s="4">
        <v>43831</v>
      </c>
      <c r="J394" s="5">
        <v>50400</v>
      </c>
      <c r="K394" s="4">
        <v>43844</v>
      </c>
      <c r="L394" s="5">
        <v>8126.65</v>
      </c>
    </row>
    <row r="395" spans="1:12" s="6" customFormat="1" ht="36" customHeight="1" x14ac:dyDescent="0.25">
      <c r="A395" s="3" t="s">
        <v>657</v>
      </c>
      <c r="B395" s="3" t="s">
        <v>658</v>
      </c>
      <c r="C395" s="4">
        <v>43831</v>
      </c>
      <c r="D395" s="3"/>
      <c r="E395" s="3" t="str">
        <f>"9554"</f>
        <v>9554</v>
      </c>
      <c r="F395" s="3" t="s">
        <v>13</v>
      </c>
      <c r="G395" s="3" t="s">
        <v>14</v>
      </c>
      <c r="H395" s="3" t="s">
        <v>15</v>
      </c>
      <c r="I395" s="4">
        <v>43831</v>
      </c>
      <c r="J395" s="5">
        <v>39860</v>
      </c>
      <c r="K395" s="4">
        <v>43844</v>
      </c>
      <c r="L395" s="5">
        <v>10732.3</v>
      </c>
    </row>
    <row r="396" spans="1:12" s="6" customFormat="1" ht="36" customHeight="1" x14ac:dyDescent="0.25">
      <c r="A396" s="3" t="s">
        <v>657</v>
      </c>
      <c r="B396" s="3" t="s">
        <v>659</v>
      </c>
      <c r="C396" s="4">
        <v>43873</v>
      </c>
      <c r="D396" s="3"/>
      <c r="E396" s="3" t="str">
        <f>""</f>
        <v/>
      </c>
      <c r="F396" s="3" t="s">
        <v>13</v>
      </c>
      <c r="G396" s="3" t="s">
        <v>14</v>
      </c>
      <c r="H396" s="3" t="s">
        <v>37</v>
      </c>
      <c r="I396" s="4">
        <v>43873</v>
      </c>
      <c r="J396" s="5">
        <v>11217</v>
      </c>
      <c r="K396" s="3"/>
      <c r="L396" s="5">
        <v>12080.65</v>
      </c>
    </row>
    <row r="397" spans="1:12" s="6" customFormat="1" ht="36" customHeight="1" x14ac:dyDescent="0.25">
      <c r="A397" s="3" t="s">
        <v>660</v>
      </c>
      <c r="B397" s="3" t="s">
        <v>661</v>
      </c>
      <c r="C397" s="4">
        <v>43810</v>
      </c>
      <c r="D397" s="3"/>
      <c r="E397" s="3" t="str">
        <f>""</f>
        <v/>
      </c>
      <c r="F397" s="3" t="s">
        <v>13</v>
      </c>
      <c r="G397" s="3" t="s">
        <v>14</v>
      </c>
      <c r="H397" s="3" t="s">
        <v>37</v>
      </c>
      <c r="I397" s="4">
        <v>43810</v>
      </c>
      <c r="J397" s="5">
        <v>4979.3999999999996</v>
      </c>
      <c r="K397" s="3"/>
      <c r="L397" s="5">
        <v>5672.8</v>
      </c>
    </row>
    <row r="398" spans="1:12" s="6" customFormat="1" ht="36" customHeight="1" x14ac:dyDescent="0.25">
      <c r="A398" s="3" t="s">
        <v>662</v>
      </c>
      <c r="B398" s="3" t="s">
        <v>663</v>
      </c>
      <c r="C398" s="4">
        <v>43466</v>
      </c>
      <c r="D398" s="3"/>
      <c r="E398" s="3" t="str">
        <f>"8089"</f>
        <v>8089</v>
      </c>
      <c r="F398" s="3" t="s">
        <v>30</v>
      </c>
      <c r="G398" s="3" t="s">
        <v>157</v>
      </c>
      <c r="H398" s="3" t="s">
        <v>17</v>
      </c>
      <c r="I398" s="4">
        <v>43466</v>
      </c>
      <c r="J398" s="5">
        <v>26797.9</v>
      </c>
      <c r="K398" s="4">
        <v>43972</v>
      </c>
      <c r="L398" s="5">
        <v>12838.55</v>
      </c>
    </row>
    <row r="399" spans="1:12" s="6" customFormat="1" ht="36" customHeight="1" x14ac:dyDescent="0.25">
      <c r="A399" s="3" t="s">
        <v>664</v>
      </c>
      <c r="B399" s="3" t="s">
        <v>665</v>
      </c>
      <c r="C399" s="4">
        <v>43831</v>
      </c>
      <c r="D399" s="3"/>
      <c r="E399" s="3" t="str">
        <f>"9908"</f>
        <v>9908</v>
      </c>
      <c r="F399" s="3" t="s">
        <v>13</v>
      </c>
      <c r="G399" s="3" t="s">
        <v>14</v>
      </c>
      <c r="H399" s="3" t="s">
        <v>15</v>
      </c>
      <c r="I399" s="4">
        <v>43831</v>
      </c>
      <c r="J399" s="5">
        <v>46000</v>
      </c>
      <c r="K399" s="4">
        <v>43900</v>
      </c>
      <c r="L399" s="5">
        <v>36690.449999999997</v>
      </c>
    </row>
    <row r="400" spans="1:12" s="6" customFormat="1" ht="36" customHeight="1" x14ac:dyDescent="0.25">
      <c r="A400" s="3" t="s">
        <v>666</v>
      </c>
      <c r="B400" s="3" t="s">
        <v>667</v>
      </c>
      <c r="C400" s="4">
        <v>43831</v>
      </c>
      <c r="D400" s="3"/>
      <c r="E400" s="3" t="str">
        <f>""</f>
        <v/>
      </c>
      <c r="F400" s="3" t="s">
        <v>13</v>
      </c>
      <c r="G400" s="3" t="s">
        <v>14</v>
      </c>
      <c r="H400" s="3" t="s">
        <v>15</v>
      </c>
      <c r="I400" s="4">
        <v>43831</v>
      </c>
      <c r="J400" s="5"/>
      <c r="K400" s="3"/>
      <c r="L400" s="5">
        <v>14697.4</v>
      </c>
    </row>
    <row r="401" spans="1:12" s="6" customFormat="1" ht="36" customHeight="1" x14ac:dyDescent="0.25">
      <c r="A401" s="3" t="s">
        <v>666</v>
      </c>
      <c r="B401" s="3" t="s">
        <v>668</v>
      </c>
      <c r="C401" s="4">
        <v>43831</v>
      </c>
      <c r="D401" s="3"/>
      <c r="E401" s="3" t="str">
        <f>""</f>
        <v/>
      </c>
      <c r="F401" s="3" t="s">
        <v>13</v>
      </c>
      <c r="G401" s="3" t="s">
        <v>14</v>
      </c>
      <c r="H401" s="3" t="s">
        <v>15</v>
      </c>
      <c r="I401" s="4">
        <v>43831</v>
      </c>
      <c r="J401" s="5"/>
      <c r="K401" s="3"/>
      <c r="L401" s="5">
        <v>9950.25</v>
      </c>
    </row>
    <row r="402" spans="1:12" s="6" customFormat="1" ht="36" customHeight="1" x14ac:dyDescent="0.25">
      <c r="A402" s="3" t="s">
        <v>669</v>
      </c>
      <c r="B402" s="3" t="s">
        <v>670</v>
      </c>
      <c r="C402" s="4">
        <v>43831</v>
      </c>
      <c r="D402" s="3"/>
      <c r="E402" s="3" t="str">
        <f>""</f>
        <v/>
      </c>
      <c r="F402" s="3" t="s">
        <v>13</v>
      </c>
      <c r="G402" s="3" t="s">
        <v>14</v>
      </c>
      <c r="H402" s="3" t="s">
        <v>15</v>
      </c>
      <c r="I402" s="4">
        <v>43831</v>
      </c>
      <c r="J402" s="5"/>
      <c r="K402" s="3"/>
      <c r="L402" s="5">
        <v>6863.4</v>
      </c>
    </row>
    <row r="403" spans="1:12" s="6" customFormat="1" ht="36" customHeight="1" x14ac:dyDescent="0.25">
      <c r="A403" s="3" t="s">
        <v>671</v>
      </c>
      <c r="B403" s="3" t="s">
        <v>672</v>
      </c>
      <c r="C403" s="4">
        <v>42736</v>
      </c>
      <c r="D403" s="3"/>
      <c r="E403" s="3" t="str">
        <f>"3718"</f>
        <v>3718</v>
      </c>
      <c r="F403" s="3" t="s">
        <v>13</v>
      </c>
      <c r="G403" s="3" t="s">
        <v>23</v>
      </c>
      <c r="H403" s="3" t="s">
        <v>15</v>
      </c>
      <c r="I403" s="4">
        <v>42736</v>
      </c>
      <c r="J403" s="5">
        <v>33120</v>
      </c>
      <c r="K403" s="4">
        <v>42983</v>
      </c>
      <c r="L403" s="5">
        <v>35670.199999999997</v>
      </c>
    </row>
    <row r="404" spans="1:12" s="6" customFormat="1" ht="36" customHeight="1" x14ac:dyDescent="0.25">
      <c r="A404" s="3" t="s">
        <v>671</v>
      </c>
      <c r="B404" s="3" t="s">
        <v>673</v>
      </c>
      <c r="C404" s="4">
        <v>43831</v>
      </c>
      <c r="D404" s="4">
        <v>44196</v>
      </c>
      <c r="E404" s="3" t="str">
        <f>""</f>
        <v/>
      </c>
      <c r="F404" s="3" t="s">
        <v>13</v>
      </c>
      <c r="G404" s="3" t="s">
        <v>14</v>
      </c>
      <c r="H404" s="3" t="s">
        <v>15</v>
      </c>
      <c r="I404" s="4">
        <v>43831</v>
      </c>
      <c r="J404" s="5">
        <v>14920.1</v>
      </c>
      <c r="K404" s="3"/>
      <c r="L404" s="5">
        <v>14920.1</v>
      </c>
    </row>
    <row r="405" spans="1:12" s="6" customFormat="1" ht="36" customHeight="1" x14ac:dyDescent="0.25">
      <c r="A405" s="3" t="s">
        <v>671</v>
      </c>
      <c r="B405" s="3" t="s">
        <v>674</v>
      </c>
      <c r="C405" s="4">
        <v>44124</v>
      </c>
      <c r="D405" s="4">
        <v>44196</v>
      </c>
      <c r="E405" s="3" t="str">
        <f>"11122"</f>
        <v>11122</v>
      </c>
      <c r="F405" s="3" t="s">
        <v>13</v>
      </c>
      <c r="G405" s="3" t="s">
        <v>19</v>
      </c>
      <c r="H405" s="3" t="s">
        <v>37</v>
      </c>
      <c r="I405" s="4">
        <v>44124</v>
      </c>
      <c r="J405" s="5">
        <v>21678.3</v>
      </c>
      <c r="K405" s="4">
        <v>44124</v>
      </c>
      <c r="L405" s="5">
        <v>23695.55</v>
      </c>
    </row>
    <row r="406" spans="1:12" s="6" customFormat="1" ht="36" customHeight="1" x14ac:dyDescent="0.25">
      <c r="A406" s="3" t="s">
        <v>675</v>
      </c>
      <c r="B406" s="3" t="s">
        <v>676</v>
      </c>
      <c r="C406" s="4">
        <v>43629</v>
      </c>
      <c r="D406" s="3"/>
      <c r="E406" s="3" t="str">
        <f>""</f>
        <v/>
      </c>
      <c r="F406" s="3" t="s">
        <v>13</v>
      </c>
      <c r="G406" s="3" t="s">
        <v>23</v>
      </c>
      <c r="H406" s="3" t="s">
        <v>15</v>
      </c>
      <c r="I406" s="4">
        <v>43629</v>
      </c>
      <c r="J406" s="5">
        <v>18000</v>
      </c>
      <c r="K406" s="3"/>
      <c r="L406" s="5">
        <v>19386</v>
      </c>
    </row>
    <row r="407" spans="1:12" s="6" customFormat="1" ht="36" customHeight="1" x14ac:dyDescent="0.25">
      <c r="A407" s="3" t="s">
        <v>675</v>
      </c>
      <c r="B407" s="3" t="s">
        <v>677</v>
      </c>
      <c r="C407" s="4">
        <v>43831</v>
      </c>
      <c r="D407" s="3"/>
      <c r="E407" s="3" t="str">
        <f>"9554"</f>
        <v>9554</v>
      </c>
      <c r="F407" s="3" t="s">
        <v>13</v>
      </c>
      <c r="G407" s="3" t="s">
        <v>14</v>
      </c>
      <c r="H407" s="3" t="s">
        <v>15</v>
      </c>
      <c r="I407" s="4">
        <v>43831</v>
      </c>
      <c r="J407" s="5">
        <v>7351</v>
      </c>
      <c r="K407" s="4">
        <v>43844</v>
      </c>
      <c r="L407" s="5">
        <v>1979.25</v>
      </c>
    </row>
    <row r="408" spans="1:12" s="6" customFormat="1" ht="36" customHeight="1" x14ac:dyDescent="0.25">
      <c r="A408" s="3" t="s">
        <v>675</v>
      </c>
      <c r="B408" s="3" t="s">
        <v>678</v>
      </c>
      <c r="C408" s="4">
        <v>43831</v>
      </c>
      <c r="D408" s="3"/>
      <c r="E408" s="3" t="str">
        <f>"9554"</f>
        <v>9554</v>
      </c>
      <c r="F408" s="3" t="s">
        <v>13</v>
      </c>
      <c r="G408" s="3" t="s">
        <v>14</v>
      </c>
      <c r="H408" s="3" t="s">
        <v>15</v>
      </c>
      <c r="I408" s="4">
        <v>43831</v>
      </c>
      <c r="J408" s="5">
        <v>12464.1</v>
      </c>
      <c r="K408" s="4">
        <v>43844</v>
      </c>
      <c r="L408" s="5">
        <v>13423.85</v>
      </c>
    </row>
    <row r="409" spans="1:12" s="6" customFormat="1" ht="36" customHeight="1" x14ac:dyDescent="0.25">
      <c r="A409" s="3" t="s">
        <v>675</v>
      </c>
      <c r="B409" s="3" t="s">
        <v>679</v>
      </c>
      <c r="C409" s="4">
        <v>43831</v>
      </c>
      <c r="D409" s="3"/>
      <c r="E409" s="3" t="str">
        <f>"9554"</f>
        <v>9554</v>
      </c>
      <c r="F409" s="3" t="s">
        <v>13</v>
      </c>
      <c r="G409" s="3" t="s">
        <v>14</v>
      </c>
      <c r="H409" s="3" t="s">
        <v>15</v>
      </c>
      <c r="I409" s="4">
        <v>43831</v>
      </c>
      <c r="J409" s="5">
        <v>44261</v>
      </c>
      <c r="K409" s="4">
        <v>43844</v>
      </c>
      <c r="L409" s="5">
        <v>11917.25</v>
      </c>
    </row>
    <row r="410" spans="1:12" s="6" customFormat="1" ht="36" customHeight="1" x14ac:dyDescent="0.25">
      <c r="A410" s="3" t="s">
        <v>675</v>
      </c>
      <c r="B410" s="3" t="s">
        <v>680</v>
      </c>
      <c r="C410" s="4">
        <v>43831</v>
      </c>
      <c r="D410" s="3"/>
      <c r="E410" s="3" t="str">
        <f>"9554"</f>
        <v>9554</v>
      </c>
      <c r="F410" s="3" t="s">
        <v>13</v>
      </c>
      <c r="G410" s="3" t="s">
        <v>14</v>
      </c>
      <c r="H410" s="3" t="s">
        <v>15</v>
      </c>
      <c r="I410" s="4">
        <v>43831</v>
      </c>
      <c r="J410" s="5"/>
      <c r="K410" s="4">
        <v>43844</v>
      </c>
      <c r="L410" s="5">
        <v>10179.25</v>
      </c>
    </row>
    <row r="411" spans="1:12" s="6" customFormat="1" ht="36" customHeight="1" x14ac:dyDescent="0.25">
      <c r="A411" s="3" t="s">
        <v>675</v>
      </c>
      <c r="B411" s="3" t="s">
        <v>681</v>
      </c>
      <c r="C411" s="4">
        <v>43731</v>
      </c>
      <c r="D411" s="3"/>
      <c r="E411" s="3" t="str">
        <f>""</f>
        <v/>
      </c>
      <c r="F411" s="3" t="s">
        <v>13</v>
      </c>
      <c r="G411" s="3" t="s">
        <v>23</v>
      </c>
      <c r="H411" s="3" t="s">
        <v>17</v>
      </c>
      <c r="I411" s="4">
        <v>43731</v>
      </c>
      <c r="J411" s="5">
        <v>5997.55</v>
      </c>
      <c r="K411" s="3"/>
      <c r="L411" s="5">
        <v>6459.35</v>
      </c>
    </row>
    <row r="412" spans="1:12" s="6" customFormat="1" ht="36" customHeight="1" x14ac:dyDescent="0.25">
      <c r="A412" s="3" t="s">
        <v>675</v>
      </c>
      <c r="B412" s="3" t="s">
        <v>682</v>
      </c>
      <c r="C412" s="4">
        <v>43957</v>
      </c>
      <c r="D412" s="3"/>
      <c r="E412" s="3" t="str">
        <f>""</f>
        <v/>
      </c>
      <c r="F412" s="3" t="s">
        <v>13</v>
      </c>
      <c r="G412" s="3" t="s">
        <v>14</v>
      </c>
      <c r="H412" s="3" t="s">
        <v>15</v>
      </c>
      <c r="I412" s="4">
        <v>43957</v>
      </c>
      <c r="J412" s="5">
        <v>14284.4</v>
      </c>
      <c r="K412" s="3"/>
      <c r="L412" s="5">
        <v>3846.05</v>
      </c>
    </row>
    <row r="413" spans="1:12" s="6" customFormat="1" ht="36" customHeight="1" x14ac:dyDescent="0.25">
      <c r="A413" s="3" t="s">
        <v>675</v>
      </c>
      <c r="B413" s="3" t="s">
        <v>683</v>
      </c>
      <c r="C413" s="4">
        <v>44019</v>
      </c>
      <c r="D413" s="3"/>
      <c r="E413" s="3" t="str">
        <f>"10577"</f>
        <v>10577</v>
      </c>
      <c r="F413" s="3" t="s">
        <v>13</v>
      </c>
      <c r="G413" s="3" t="s">
        <v>14</v>
      </c>
      <c r="H413" s="3" t="s">
        <v>17</v>
      </c>
      <c r="I413" s="4">
        <v>44019</v>
      </c>
      <c r="J413" s="5">
        <v>22471.599999999999</v>
      </c>
      <c r="K413" s="4">
        <v>44026</v>
      </c>
      <c r="L413" s="5">
        <v>24201.9</v>
      </c>
    </row>
    <row r="414" spans="1:12" s="6" customFormat="1" ht="36" customHeight="1" x14ac:dyDescent="0.25">
      <c r="A414" s="3" t="s">
        <v>675</v>
      </c>
      <c r="B414" s="3" t="s">
        <v>684</v>
      </c>
      <c r="C414" s="4">
        <v>43959</v>
      </c>
      <c r="D414" s="3"/>
      <c r="E414" s="3" t="str">
        <f>"10068"</f>
        <v>10068</v>
      </c>
      <c r="F414" s="3" t="s">
        <v>13</v>
      </c>
      <c r="G414" s="3" t="s">
        <v>14</v>
      </c>
      <c r="H414" s="3" t="s">
        <v>37</v>
      </c>
      <c r="I414" s="4">
        <v>43959</v>
      </c>
      <c r="J414" s="5">
        <v>73236.800000000003</v>
      </c>
      <c r="K414" s="4">
        <v>43942</v>
      </c>
      <c r="L414" s="5">
        <v>53151.55</v>
      </c>
    </row>
    <row r="415" spans="1:12" s="6" customFormat="1" ht="36" customHeight="1" x14ac:dyDescent="0.25">
      <c r="A415" s="3" t="s">
        <v>675</v>
      </c>
      <c r="B415" s="3" t="s">
        <v>685</v>
      </c>
      <c r="C415" s="4">
        <v>44160</v>
      </c>
      <c r="D415" s="3"/>
      <c r="E415" s="3" t="str">
        <f>"11312"</f>
        <v>11312</v>
      </c>
      <c r="F415" s="3" t="s">
        <v>13</v>
      </c>
      <c r="G415" s="3" t="s">
        <v>19</v>
      </c>
      <c r="H415" s="3" t="s">
        <v>15</v>
      </c>
      <c r="I415" s="4">
        <v>44160</v>
      </c>
      <c r="J415" s="5">
        <v>36252</v>
      </c>
      <c r="K415" s="4">
        <v>44152</v>
      </c>
      <c r="L415" s="5">
        <v>0</v>
      </c>
    </row>
    <row r="416" spans="1:12" s="6" customFormat="1" ht="36" customHeight="1" x14ac:dyDescent="0.25">
      <c r="A416" s="3" t="s">
        <v>686</v>
      </c>
      <c r="B416" s="3" t="s">
        <v>687</v>
      </c>
      <c r="C416" s="4">
        <v>43831</v>
      </c>
      <c r="D416" s="3"/>
      <c r="E416" s="3" t="str">
        <f>""</f>
        <v/>
      </c>
      <c r="F416" s="3" t="s">
        <v>13</v>
      </c>
      <c r="G416" s="3" t="s">
        <v>14</v>
      </c>
      <c r="H416" s="3" t="s">
        <v>37</v>
      </c>
      <c r="I416" s="4">
        <v>43831</v>
      </c>
      <c r="J416" s="5"/>
      <c r="K416" s="3"/>
      <c r="L416" s="5">
        <v>19931.849999999999</v>
      </c>
    </row>
    <row r="417" spans="1:12" s="6" customFormat="1" ht="36" customHeight="1" x14ac:dyDescent="0.25">
      <c r="A417" s="3" t="s">
        <v>688</v>
      </c>
      <c r="B417" s="3" t="s">
        <v>689</v>
      </c>
      <c r="C417" s="4">
        <v>43831</v>
      </c>
      <c r="D417" s="3"/>
      <c r="E417" s="3" t="str">
        <f>""</f>
        <v/>
      </c>
      <c r="F417" s="3" t="s">
        <v>13</v>
      </c>
      <c r="G417" s="3" t="s">
        <v>14</v>
      </c>
      <c r="H417" s="3" t="s">
        <v>15</v>
      </c>
      <c r="I417" s="4">
        <v>43831</v>
      </c>
      <c r="J417" s="5">
        <v>15840</v>
      </c>
      <c r="K417" s="3"/>
      <c r="L417" s="5">
        <v>1938.6</v>
      </c>
    </row>
    <row r="418" spans="1:12" s="6" customFormat="1" ht="36" customHeight="1" x14ac:dyDescent="0.25">
      <c r="A418" s="3" t="s">
        <v>690</v>
      </c>
      <c r="B418" s="3" t="s">
        <v>691</v>
      </c>
      <c r="C418" s="4">
        <v>43101</v>
      </c>
      <c r="D418" s="3"/>
      <c r="E418" s="3" t="str">
        <f>"5924"</f>
        <v>5924</v>
      </c>
      <c r="F418" s="3" t="s">
        <v>30</v>
      </c>
      <c r="G418" s="3" t="s">
        <v>157</v>
      </c>
      <c r="H418" s="3" t="s">
        <v>37</v>
      </c>
      <c r="I418" s="4">
        <v>43101</v>
      </c>
      <c r="J418" s="5"/>
      <c r="K418" s="4">
        <v>43284</v>
      </c>
      <c r="L418" s="5">
        <v>76122.3</v>
      </c>
    </row>
    <row r="419" spans="1:12" s="6" customFormat="1" ht="36" customHeight="1" x14ac:dyDescent="0.25">
      <c r="A419" s="3" t="s">
        <v>692</v>
      </c>
      <c r="B419" s="3" t="s">
        <v>693</v>
      </c>
      <c r="C419" s="4">
        <v>43935</v>
      </c>
      <c r="D419" s="3"/>
      <c r="E419" s="3" t="str">
        <f>"10029"</f>
        <v>10029</v>
      </c>
      <c r="F419" s="3" t="s">
        <v>13</v>
      </c>
      <c r="G419" s="3" t="s">
        <v>14</v>
      </c>
      <c r="H419" s="3" t="s">
        <v>15</v>
      </c>
      <c r="I419" s="4">
        <v>43935</v>
      </c>
      <c r="J419" s="5">
        <v>9180</v>
      </c>
      <c r="K419" s="4">
        <v>43928</v>
      </c>
      <c r="L419" s="5">
        <v>9886.85</v>
      </c>
    </row>
    <row r="420" spans="1:12" s="6" customFormat="1" ht="36" customHeight="1" x14ac:dyDescent="0.25">
      <c r="A420" s="3" t="s">
        <v>694</v>
      </c>
      <c r="B420" s="3" t="s">
        <v>695</v>
      </c>
      <c r="C420" s="4">
        <v>43831</v>
      </c>
      <c r="D420" s="3"/>
      <c r="E420" s="3" t="str">
        <f>""</f>
        <v/>
      </c>
      <c r="F420" s="3" t="s">
        <v>13</v>
      </c>
      <c r="G420" s="3" t="s">
        <v>14</v>
      </c>
      <c r="H420" s="3" t="s">
        <v>15</v>
      </c>
      <c r="I420" s="4">
        <v>43831</v>
      </c>
      <c r="J420" s="5">
        <v>6462</v>
      </c>
      <c r="K420" s="3"/>
      <c r="L420" s="5">
        <v>6462</v>
      </c>
    </row>
    <row r="421" spans="1:12" s="6" customFormat="1" ht="36" customHeight="1" x14ac:dyDescent="0.25">
      <c r="A421" s="3" t="s">
        <v>696</v>
      </c>
      <c r="B421" s="3" t="s">
        <v>697</v>
      </c>
      <c r="C421" s="4">
        <v>43831</v>
      </c>
      <c r="D421" s="3"/>
      <c r="E421" s="3" t="str">
        <f>""</f>
        <v/>
      </c>
      <c r="F421" s="3" t="s">
        <v>13</v>
      </c>
      <c r="G421" s="3" t="s">
        <v>14</v>
      </c>
      <c r="H421" s="3" t="s">
        <v>15</v>
      </c>
      <c r="I421" s="4">
        <v>43831</v>
      </c>
      <c r="J421" s="5"/>
      <c r="K421" s="3"/>
      <c r="L421" s="5">
        <v>26954.799999999999</v>
      </c>
    </row>
    <row r="422" spans="1:12" s="6" customFormat="1" ht="36" customHeight="1" x14ac:dyDescent="0.25">
      <c r="A422" s="3" t="s">
        <v>696</v>
      </c>
      <c r="B422" s="3" t="s">
        <v>698</v>
      </c>
      <c r="C422" s="4">
        <v>43831</v>
      </c>
      <c r="D422" s="3"/>
      <c r="E422" s="3" t="str">
        <f>""</f>
        <v/>
      </c>
      <c r="F422" s="3" t="s">
        <v>13</v>
      </c>
      <c r="G422" s="3" t="s">
        <v>14</v>
      </c>
      <c r="H422" s="3" t="s">
        <v>15</v>
      </c>
      <c r="I422" s="4">
        <v>43831</v>
      </c>
      <c r="J422" s="5">
        <v>9800</v>
      </c>
      <c r="K422" s="3"/>
      <c r="L422" s="5">
        <v>10554.6</v>
      </c>
    </row>
    <row r="423" spans="1:12" s="6" customFormat="1" ht="36" customHeight="1" x14ac:dyDescent="0.25">
      <c r="A423" s="3" t="s">
        <v>699</v>
      </c>
      <c r="B423" s="3" t="s">
        <v>700</v>
      </c>
      <c r="C423" s="4">
        <v>43873</v>
      </c>
      <c r="D423" s="3"/>
      <c r="E423" s="3" t="str">
        <f>""</f>
        <v/>
      </c>
      <c r="F423" s="3" t="s">
        <v>13</v>
      </c>
      <c r="G423" s="3" t="s">
        <v>14</v>
      </c>
      <c r="H423" s="3" t="s">
        <v>17</v>
      </c>
      <c r="I423" s="4">
        <v>43873</v>
      </c>
      <c r="J423" s="5">
        <v>19353.900000000001</v>
      </c>
      <c r="K423" s="3"/>
      <c r="L423" s="5">
        <v>20840.45</v>
      </c>
    </row>
    <row r="424" spans="1:12" s="6" customFormat="1" ht="36" customHeight="1" x14ac:dyDescent="0.25">
      <c r="A424" s="3" t="s">
        <v>701</v>
      </c>
      <c r="B424" s="3" t="s">
        <v>702</v>
      </c>
      <c r="C424" s="4">
        <v>43509</v>
      </c>
      <c r="D424" s="3"/>
      <c r="E424" s="3" t="str">
        <f>"7422"</f>
        <v>7422</v>
      </c>
      <c r="F424" s="3" t="s">
        <v>13</v>
      </c>
      <c r="G424" s="3" t="s">
        <v>23</v>
      </c>
      <c r="H424" s="3" t="s">
        <v>15</v>
      </c>
      <c r="I424" s="4">
        <v>43509</v>
      </c>
      <c r="J424" s="5">
        <v>29000</v>
      </c>
      <c r="K424" s="4">
        <v>43508</v>
      </c>
      <c r="L424" s="5">
        <v>12213.2</v>
      </c>
    </row>
    <row r="425" spans="1:12" s="6" customFormat="1" ht="36" customHeight="1" x14ac:dyDescent="0.25">
      <c r="A425" s="3" t="s">
        <v>701</v>
      </c>
      <c r="B425" s="3" t="s">
        <v>703</v>
      </c>
      <c r="C425" s="4">
        <v>44042</v>
      </c>
      <c r="D425" s="3"/>
      <c r="E425" s="3" t="str">
        <f>"8911"</f>
        <v>8911</v>
      </c>
      <c r="F425" s="3" t="s">
        <v>13</v>
      </c>
      <c r="G425" s="3" t="s">
        <v>14</v>
      </c>
      <c r="H425" s="3" t="s">
        <v>15</v>
      </c>
      <c r="I425" s="4">
        <v>44042</v>
      </c>
      <c r="J425" s="5">
        <v>24000</v>
      </c>
      <c r="K425" s="4">
        <v>43746</v>
      </c>
      <c r="L425" s="5">
        <v>22617</v>
      </c>
    </row>
    <row r="426" spans="1:12" s="6" customFormat="1" ht="36" customHeight="1" x14ac:dyDescent="0.25">
      <c r="A426" s="3" t="s">
        <v>701</v>
      </c>
      <c r="B426" s="3" t="s">
        <v>704</v>
      </c>
      <c r="C426" s="4">
        <v>44112</v>
      </c>
      <c r="D426" s="3"/>
      <c r="E426" s="3" t="str">
        <f>""</f>
        <v/>
      </c>
      <c r="F426" s="3" t="s">
        <v>13</v>
      </c>
      <c r="G426" s="3" t="s">
        <v>14</v>
      </c>
      <c r="H426" s="3" t="s">
        <v>15</v>
      </c>
      <c r="I426" s="4">
        <v>44112</v>
      </c>
      <c r="J426" s="5">
        <v>10500</v>
      </c>
      <c r="K426" s="3"/>
      <c r="L426" s="5">
        <v>10231.5</v>
      </c>
    </row>
    <row r="427" spans="1:12" s="6" customFormat="1" ht="36" customHeight="1" x14ac:dyDescent="0.25">
      <c r="A427" s="3" t="s">
        <v>705</v>
      </c>
      <c r="B427" s="3" t="s">
        <v>706</v>
      </c>
      <c r="C427" s="4">
        <v>43831</v>
      </c>
      <c r="D427" s="3"/>
      <c r="E427" s="3" t="str">
        <f>"8296"</f>
        <v>8296</v>
      </c>
      <c r="F427" s="3" t="s">
        <v>13</v>
      </c>
      <c r="G427" s="3" t="s">
        <v>14</v>
      </c>
      <c r="H427" s="3" t="s">
        <v>15</v>
      </c>
      <c r="I427" s="4">
        <v>43831</v>
      </c>
      <c r="J427" s="5">
        <v>59245</v>
      </c>
      <c r="K427" s="4">
        <v>43634</v>
      </c>
      <c r="L427" s="5">
        <v>40000</v>
      </c>
    </row>
    <row r="428" spans="1:12" s="6" customFormat="1" ht="36" customHeight="1" x14ac:dyDescent="0.25">
      <c r="A428" s="3" t="s">
        <v>707</v>
      </c>
      <c r="B428" s="3" t="s">
        <v>708</v>
      </c>
      <c r="C428" s="4">
        <v>43831</v>
      </c>
      <c r="D428" s="3"/>
      <c r="E428" s="3" t="str">
        <f>"10791"</f>
        <v>10791</v>
      </c>
      <c r="F428" s="3" t="s">
        <v>13</v>
      </c>
      <c r="G428" s="3" t="s">
        <v>19</v>
      </c>
      <c r="H428" s="3" t="s">
        <v>15</v>
      </c>
      <c r="I428" s="4">
        <v>43831</v>
      </c>
      <c r="J428" s="5">
        <v>20000</v>
      </c>
      <c r="K428" s="4">
        <v>44068</v>
      </c>
      <c r="L428" s="5">
        <v>20000</v>
      </c>
    </row>
    <row r="429" spans="1:12" s="6" customFormat="1" ht="36" customHeight="1" x14ac:dyDescent="0.25">
      <c r="A429" s="3" t="s">
        <v>709</v>
      </c>
      <c r="B429" s="3" t="s">
        <v>710</v>
      </c>
      <c r="C429" s="4">
        <v>42736</v>
      </c>
      <c r="D429" s="3"/>
      <c r="E429" s="3" t="str">
        <f>"1934"</f>
        <v>1934</v>
      </c>
      <c r="F429" s="3" t="s">
        <v>13</v>
      </c>
      <c r="G429" s="3" t="s">
        <v>23</v>
      </c>
      <c r="H429" s="3" t="s">
        <v>15</v>
      </c>
      <c r="I429" s="4">
        <v>42736</v>
      </c>
      <c r="J429" s="5"/>
      <c r="K429" s="4">
        <v>42752</v>
      </c>
      <c r="L429" s="5">
        <v>5249.9</v>
      </c>
    </row>
    <row r="430" spans="1:12" s="6" customFormat="1" ht="36" customHeight="1" x14ac:dyDescent="0.25">
      <c r="A430" s="3" t="s">
        <v>711</v>
      </c>
      <c r="B430" s="3" t="s">
        <v>712</v>
      </c>
      <c r="C430" s="4">
        <v>43831</v>
      </c>
      <c r="D430" s="3"/>
      <c r="E430" s="3" t="str">
        <f>""</f>
        <v/>
      </c>
      <c r="F430" s="3" t="s">
        <v>13</v>
      </c>
      <c r="G430" s="3" t="s">
        <v>14</v>
      </c>
      <c r="H430" s="3" t="s">
        <v>15</v>
      </c>
      <c r="I430" s="4">
        <v>43831</v>
      </c>
      <c r="J430" s="5"/>
      <c r="K430" s="3"/>
      <c r="L430" s="5">
        <v>15666.55</v>
      </c>
    </row>
    <row r="431" spans="1:12" s="6" customFormat="1" ht="36" customHeight="1" x14ac:dyDescent="0.25">
      <c r="A431" s="3" t="s">
        <v>711</v>
      </c>
      <c r="B431" s="3" t="s">
        <v>713</v>
      </c>
      <c r="C431" s="4">
        <v>43891</v>
      </c>
      <c r="D431" s="3"/>
      <c r="E431" s="3" t="str">
        <f>""</f>
        <v/>
      </c>
      <c r="F431" s="3" t="s">
        <v>13</v>
      </c>
      <c r="G431" s="3" t="s">
        <v>14</v>
      </c>
      <c r="H431" s="3" t="s">
        <v>37</v>
      </c>
      <c r="I431" s="4">
        <v>43891</v>
      </c>
      <c r="J431" s="5">
        <v>12374</v>
      </c>
      <c r="K431" s="3"/>
      <c r="L431" s="5">
        <v>13326.75</v>
      </c>
    </row>
    <row r="432" spans="1:12" s="6" customFormat="1" ht="36" customHeight="1" x14ac:dyDescent="0.25">
      <c r="A432" s="3" t="s">
        <v>714</v>
      </c>
      <c r="B432" s="3" t="s">
        <v>715</v>
      </c>
      <c r="C432" s="4">
        <v>43101</v>
      </c>
      <c r="D432" s="3"/>
      <c r="E432" s="3" t="str">
        <f>"6894"</f>
        <v>6894</v>
      </c>
      <c r="F432" s="3" t="s">
        <v>13</v>
      </c>
      <c r="G432" s="3" t="s">
        <v>23</v>
      </c>
      <c r="H432" s="3" t="s">
        <v>15</v>
      </c>
      <c r="I432" s="4">
        <v>43101</v>
      </c>
      <c r="J432" s="5">
        <v>13000</v>
      </c>
      <c r="K432" s="4">
        <v>43424</v>
      </c>
      <c r="L432" s="5">
        <v>13000</v>
      </c>
    </row>
    <row r="433" spans="1:12" s="6" customFormat="1" ht="36" customHeight="1" x14ac:dyDescent="0.25">
      <c r="A433" s="3" t="s">
        <v>714</v>
      </c>
      <c r="B433" s="3" t="s">
        <v>716</v>
      </c>
      <c r="C433" s="4">
        <v>43831</v>
      </c>
      <c r="D433" s="3"/>
      <c r="E433" s="3" t="str">
        <f>"9880"</f>
        <v>9880</v>
      </c>
      <c r="F433" s="3" t="s">
        <v>13</v>
      </c>
      <c r="G433" s="3" t="s">
        <v>14</v>
      </c>
      <c r="H433" s="3" t="s">
        <v>15</v>
      </c>
      <c r="I433" s="4">
        <v>43831</v>
      </c>
      <c r="J433" s="5">
        <v>19000</v>
      </c>
      <c r="K433" s="4">
        <v>43893</v>
      </c>
      <c r="L433" s="5">
        <v>9000</v>
      </c>
    </row>
    <row r="434" spans="1:12" s="6" customFormat="1" ht="36" customHeight="1" x14ac:dyDescent="0.25">
      <c r="A434" s="3" t="s">
        <v>714</v>
      </c>
      <c r="B434" s="3" t="s">
        <v>717</v>
      </c>
      <c r="C434" s="4">
        <v>43831</v>
      </c>
      <c r="D434" s="3"/>
      <c r="E434" s="3" t="str">
        <f>"9880"</f>
        <v>9880</v>
      </c>
      <c r="F434" s="3" t="s">
        <v>13</v>
      </c>
      <c r="G434" s="3" t="s">
        <v>14</v>
      </c>
      <c r="H434" s="3" t="s">
        <v>15</v>
      </c>
      <c r="I434" s="4">
        <v>43831</v>
      </c>
      <c r="J434" s="5">
        <v>20000</v>
      </c>
      <c r="K434" s="4">
        <v>43893</v>
      </c>
      <c r="L434" s="5">
        <v>28000</v>
      </c>
    </row>
    <row r="435" spans="1:12" s="6" customFormat="1" ht="36" customHeight="1" x14ac:dyDescent="0.25">
      <c r="A435" s="3" t="s">
        <v>718</v>
      </c>
      <c r="B435" s="3" t="s">
        <v>719</v>
      </c>
      <c r="C435" s="4">
        <v>43872</v>
      </c>
      <c r="D435" s="3"/>
      <c r="E435" s="3" t="str">
        <f>""</f>
        <v/>
      </c>
      <c r="F435" s="3" t="s">
        <v>13</v>
      </c>
      <c r="G435" s="3" t="s">
        <v>14</v>
      </c>
      <c r="H435" s="3" t="s">
        <v>15</v>
      </c>
      <c r="I435" s="4">
        <v>43872</v>
      </c>
      <c r="J435" s="5">
        <v>6927.8</v>
      </c>
      <c r="K435" s="3"/>
      <c r="L435" s="5">
        <v>7243.9</v>
      </c>
    </row>
    <row r="436" spans="1:12" s="6" customFormat="1" ht="36" customHeight="1" x14ac:dyDescent="0.25">
      <c r="A436" s="3" t="s">
        <v>718</v>
      </c>
      <c r="B436" s="3" t="s">
        <v>720</v>
      </c>
      <c r="C436" s="4">
        <v>43935</v>
      </c>
      <c r="D436" s="3"/>
      <c r="E436" s="3" t="str">
        <f>"10029"</f>
        <v>10029</v>
      </c>
      <c r="F436" s="3" t="s">
        <v>13</v>
      </c>
      <c r="G436" s="3" t="s">
        <v>14</v>
      </c>
      <c r="H436" s="3" t="s">
        <v>15</v>
      </c>
      <c r="I436" s="4">
        <v>43935</v>
      </c>
      <c r="J436" s="5">
        <v>8312.5</v>
      </c>
      <c r="K436" s="4">
        <v>43928</v>
      </c>
      <c r="L436" s="5">
        <v>7469</v>
      </c>
    </row>
    <row r="437" spans="1:12" s="6" customFormat="1" ht="36" customHeight="1" x14ac:dyDescent="0.25">
      <c r="A437" s="3" t="s">
        <v>718</v>
      </c>
      <c r="B437" s="3" t="s">
        <v>721</v>
      </c>
      <c r="C437" s="4">
        <v>43831</v>
      </c>
      <c r="D437" s="3"/>
      <c r="E437" s="3" t="str">
        <f>""</f>
        <v/>
      </c>
      <c r="F437" s="3" t="s">
        <v>13</v>
      </c>
      <c r="G437" s="3" t="s">
        <v>14</v>
      </c>
      <c r="H437" s="3" t="s">
        <v>15</v>
      </c>
      <c r="I437" s="4">
        <v>43831</v>
      </c>
      <c r="J437" s="5">
        <v>5000</v>
      </c>
      <c r="K437" s="3"/>
      <c r="L437" s="5">
        <v>0</v>
      </c>
    </row>
    <row r="438" spans="1:12" s="6" customFormat="1" ht="36" customHeight="1" x14ac:dyDescent="0.25">
      <c r="A438" s="3" t="s">
        <v>718</v>
      </c>
      <c r="B438" s="3" t="s">
        <v>722</v>
      </c>
      <c r="C438" s="4">
        <v>43831</v>
      </c>
      <c r="D438" s="3"/>
      <c r="E438" s="3" t="str">
        <f>"11019"</f>
        <v>11019</v>
      </c>
      <c r="F438" s="3" t="s">
        <v>13</v>
      </c>
      <c r="G438" s="3" t="s">
        <v>19</v>
      </c>
      <c r="H438" s="3" t="s">
        <v>15</v>
      </c>
      <c r="I438" s="4">
        <v>43831</v>
      </c>
      <c r="J438" s="5">
        <v>8901.5</v>
      </c>
      <c r="K438" s="4">
        <v>44110</v>
      </c>
      <c r="L438" s="5">
        <v>0</v>
      </c>
    </row>
    <row r="439" spans="1:12" s="6" customFormat="1" ht="36" customHeight="1" x14ac:dyDescent="0.25">
      <c r="A439" s="3" t="s">
        <v>723</v>
      </c>
      <c r="B439" s="3" t="s">
        <v>724</v>
      </c>
      <c r="C439" s="4">
        <v>43419</v>
      </c>
      <c r="D439" s="3"/>
      <c r="E439" s="3" t="str">
        <f>"6801"</f>
        <v>6801</v>
      </c>
      <c r="F439" s="3" t="s">
        <v>13</v>
      </c>
      <c r="G439" s="3" t="s">
        <v>23</v>
      </c>
      <c r="H439" s="3" t="s">
        <v>15</v>
      </c>
      <c r="I439" s="4">
        <v>43419</v>
      </c>
      <c r="J439" s="5">
        <v>32000</v>
      </c>
      <c r="K439" s="4">
        <v>43417</v>
      </c>
      <c r="L439" s="5">
        <v>5040.3500000000004</v>
      </c>
    </row>
    <row r="440" spans="1:12" s="6" customFormat="1" ht="36" customHeight="1" x14ac:dyDescent="0.25">
      <c r="A440" s="3" t="s">
        <v>725</v>
      </c>
      <c r="B440" s="3" t="s">
        <v>726</v>
      </c>
      <c r="C440" s="4">
        <v>43902</v>
      </c>
      <c r="D440" s="3"/>
      <c r="E440" s="3" t="str">
        <f>"9908"</f>
        <v>9908</v>
      </c>
      <c r="F440" s="3" t="s">
        <v>13</v>
      </c>
      <c r="G440" s="3" t="s">
        <v>14</v>
      </c>
      <c r="H440" s="3" t="s">
        <v>15</v>
      </c>
      <c r="I440" s="4">
        <v>43902</v>
      </c>
      <c r="J440" s="5">
        <v>27000</v>
      </c>
      <c r="K440" s="4">
        <v>43900</v>
      </c>
      <c r="L440" s="5">
        <v>38125.800000000003</v>
      </c>
    </row>
    <row r="441" spans="1:12" s="6" customFormat="1" ht="36" customHeight="1" x14ac:dyDescent="0.25">
      <c r="A441" s="3" t="s">
        <v>727</v>
      </c>
      <c r="B441" s="3" t="s">
        <v>728</v>
      </c>
      <c r="C441" s="4">
        <v>43466</v>
      </c>
      <c r="D441" s="3"/>
      <c r="E441" s="3" t="str">
        <f>"8232"</f>
        <v>8232</v>
      </c>
      <c r="F441" s="3" t="s">
        <v>13</v>
      </c>
      <c r="G441" s="3" t="s">
        <v>23</v>
      </c>
      <c r="H441" s="3" t="s">
        <v>15</v>
      </c>
      <c r="I441" s="4">
        <v>43466</v>
      </c>
      <c r="J441" s="5">
        <v>18000</v>
      </c>
      <c r="K441" s="4">
        <v>43627</v>
      </c>
      <c r="L441" s="5">
        <v>5000</v>
      </c>
    </row>
    <row r="442" spans="1:12" s="6" customFormat="1" ht="36" customHeight="1" x14ac:dyDescent="0.25">
      <c r="A442" s="3" t="s">
        <v>727</v>
      </c>
      <c r="B442" s="3" t="s">
        <v>729</v>
      </c>
      <c r="C442" s="4">
        <v>43466</v>
      </c>
      <c r="D442" s="3"/>
      <c r="E442" s="3" t="str">
        <f>""</f>
        <v/>
      </c>
      <c r="F442" s="3" t="s">
        <v>13</v>
      </c>
      <c r="G442" s="3" t="s">
        <v>23</v>
      </c>
      <c r="H442" s="3" t="s">
        <v>15</v>
      </c>
      <c r="I442" s="4">
        <v>43466</v>
      </c>
      <c r="J442" s="5">
        <v>7000</v>
      </c>
      <c r="K442" s="3"/>
      <c r="L442" s="5">
        <v>7000</v>
      </c>
    </row>
    <row r="443" spans="1:12" s="6" customFormat="1" ht="36" customHeight="1" x14ac:dyDescent="0.25">
      <c r="A443" s="3" t="s">
        <v>727</v>
      </c>
      <c r="B443" s="3" t="s">
        <v>730</v>
      </c>
      <c r="C443" s="4">
        <v>43831</v>
      </c>
      <c r="D443" s="3"/>
      <c r="E443" s="3" t="str">
        <f>""</f>
        <v/>
      </c>
      <c r="F443" s="3" t="s">
        <v>13</v>
      </c>
      <c r="G443" s="3" t="s">
        <v>14</v>
      </c>
      <c r="H443" s="3" t="s">
        <v>15</v>
      </c>
      <c r="I443" s="4">
        <v>43831</v>
      </c>
      <c r="J443" s="5">
        <v>13927.6</v>
      </c>
      <c r="K443" s="3"/>
      <c r="L443" s="5">
        <v>15000</v>
      </c>
    </row>
    <row r="444" spans="1:12" s="6" customFormat="1" ht="36" customHeight="1" x14ac:dyDescent="0.25">
      <c r="A444" s="3" t="s">
        <v>731</v>
      </c>
      <c r="B444" s="3" t="s">
        <v>732</v>
      </c>
      <c r="C444" s="4">
        <v>43831</v>
      </c>
      <c r="D444" s="3"/>
      <c r="E444" s="3" t="str">
        <f>"9876"</f>
        <v>9876</v>
      </c>
      <c r="F444" s="3" t="s">
        <v>13</v>
      </c>
      <c r="G444" s="3" t="s">
        <v>14</v>
      </c>
      <c r="H444" s="3" t="s">
        <v>15</v>
      </c>
      <c r="I444" s="4">
        <v>43831</v>
      </c>
      <c r="J444" s="5"/>
      <c r="K444" s="4">
        <v>43893</v>
      </c>
      <c r="L444" s="5">
        <v>17747.560000000001</v>
      </c>
    </row>
    <row r="445" spans="1:12" s="6" customFormat="1" ht="36" customHeight="1" x14ac:dyDescent="0.25">
      <c r="A445" s="3" t="s">
        <v>733</v>
      </c>
      <c r="B445" s="3" t="s">
        <v>734</v>
      </c>
      <c r="C445" s="4">
        <v>43466</v>
      </c>
      <c r="D445" s="3"/>
      <c r="E445" s="3" t="str">
        <f>"8062"</f>
        <v>8062</v>
      </c>
      <c r="F445" s="3" t="s">
        <v>13</v>
      </c>
      <c r="G445" s="3" t="s">
        <v>23</v>
      </c>
      <c r="H445" s="3" t="s">
        <v>15</v>
      </c>
      <c r="I445" s="4">
        <v>43466</v>
      </c>
      <c r="J445" s="5">
        <v>43080</v>
      </c>
      <c r="K445" s="4">
        <v>43606</v>
      </c>
      <c r="L445" s="5">
        <v>12924</v>
      </c>
    </row>
    <row r="446" spans="1:12" s="6" customFormat="1" ht="36" customHeight="1" x14ac:dyDescent="0.25">
      <c r="A446" s="3" t="s">
        <v>733</v>
      </c>
      <c r="B446" s="3" t="s">
        <v>735</v>
      </c>
      <c r="C446" s="4">
        <v>43831</v>
      </c>
      <c r="D446" s="3"/>
      <c r="E446" s="3" t="str">
        <f>"10725"</f>
        <v>10725</v>
      </c>
      <c r="F446" s="3" t="s">
        <v>13</v>
      </c>
      <c r="G446" s="3" t="s">
        <v>14</v>
      </c>
      <c r="H446" s="3" t="s">
        <v>15</v>
      </c>
      <c r="I446" s="4">
        <v>43831</v>
      </c>
      <c r="J446" s="5">
        <v>26925</v>
      </c>
      <c r="K446" s="4">
        <v>44061</v>
      </c>
      <c r="L446" s="5">
        <v>26925</v>
      </c>
    </row>
    <row r="447" spans="1:12" s="6" customFormat="1" ht="36" customHeight="1" x14ac:dyDescent="0.25">
      <c r="A447" s="3" t="s">
        <v>733</v>
      </c>
      <c r="B447" s="3" t="s">
        <v>736</v>
      </c>
      <c r="C447" s="4">
        <v>43831</v>
      </c>
      <c r="D447" s="3"/>
      <c r="E447" s="3" t="str">
        <f>"11255"</f>
        <v>11255</v>
      </c>
      <c r="F447" s="3" t="s">
        <v>13</v>
      </c>
      <c r="G447" s="3" t="s">
        <v>14</v>
      </c>
      <c r="H447" s="3" t="s">
        <v>15</v>
      </c>
      <c r="I447" s="4">
        <v>43831</v>
      </c>
      <c r="J447" s="5">
        <v>33387</v>
      </c>
      <c r="K447" s="4">
        <v>44145</v>
      </c>
      <c r="L447" s="5">
        <v>33387</v>
      </c>
    </row>
    <row r="448" spans="1:12" s="6" customFormat="1" ht="36" customHeight="1" x14ac:dyDescent="0.25">
      <c r="A448" s="3" t="s">
        <v>737</v>
      </c>
      <c r="B448" s="3" t="s">
        <v>738</v>
      </c>
      <c r="C448" s="4">
        <v>43735</v>
      </c>
      <c r="D448" s="3"/>
      <c r="E448" s="3" t="str">
        <f>""</f>
        <v/>
      </c>
      <c r="F448" s="3" t="s">
        <v>13</v>
      </c>
      <c r="G448" s="3" t="s">
        <v>23</v>
      </c>
      <c r="H448" s="3" t="s">
        <v>15</v>
      </c>
      <c r="I448" s="4">
        <v>43735</v>
      </c>
      <c r="J448" s="5">
        <v>4946.6000000000004</v>
      </c>
      <c r="K448" s="3"/>
      <c r="L448" s="5">
        <v>5327.5</v>
      </c>
    </row>
    <row r="449" spans="1:12" s="6" customFormat="1" ht="36" customHeight="1" x14ac:dyDescent="0.25">
      <c r="A449" s="3" t="s">
        <v>737</v>
      </c>
      <c r="B449" s="3" t="s">
        <v>739</v>
      </c>
      <c r="C449" s="4">
        <v>43839</v>
      </c>
      <c r="D449" s="3"/>
      <c r="E449" s="3" t="str">
        <f>"9498"</f>
        <v>9498</v>
      </c>
      <c r="F449" s="3" t="s">
        <v>13</v>
      </c>
      <c r="G449" s="3" t="s">
        <v>14</v>
      </c>
      <c r="H449" s="3" t="s">
        <v>15</v>
      </c>
      <c r="I449" s="4">
        <v>43839</v>
      </c>
      <c r="J449" s="5">
        <v>11111.8</v>
      </c>
      <c r="K449" s="4">
        <v>43837</v>
      </c>
      <c r="L449" s="5">
        <v>11967.4</v>
      </c>
    </row>
    <row r="450" spans="1:12" s="6" customFormat="1" ht="36" customHeight="1" x14ac:dyDescent="0.25">
      <c r="A450" s="3" t="s">
        <v>737</v>
      </c>
      <c r="B450" s="3" t="s">
        <v>740</v>
      </c>
      <c r="C450" s="4">
        <v>44029</v>
      </c>
      <c r="D450" s="3"/>
      <c r="E450" s="3" t="str">
        <f>"10577"</f>
        <v>10577</v>
      </c>
      <c r="F450" s="3" t="s">
        <v>13</v>
      </c>
      <c r="G450" s="3" t="s">
        <v>14</v>
      </c>
      <c r="H450" s="3" t="s">
        <v>15</v>
      </c>
      <c r="I450" s="4">
        <v>44029</v>
      </c>
      <c r="J450" s="5">
        <v>11814</v>
      </c>
      <c r="K450" s="4">
        <v>44026</v>
      </c>
      <c r="L450" s="5">
        <v>12723.65</v>
      </c>
    </row>
    <row r="451" spans="1:12" s="6" customFormat="1" ht="36" customHeight="1" x14ac:dyDescent="0.25">
      <c r="A451" s="3" t="s">
        <v>737</v>
      </c>
      <c r="B451" s="3" t="s">
        <v>722</v>
      </c>
      <c r="C451" s="4">
        <v>43831</v>
      </c>
      <c r="D451" s="3"/>
      <c r="E451" s="3" t="str">
        <f>"11019"</f>
        <v>11019</v>
      </c>
      <c r="F451" s="3" t="s">
        <v>30</v>
      </c>
      <c r="G451" s="3" t="s">
        <v>31</v>
      </c>
      <c r="H451" s="3" t="s">
        <v>15</v>
      </c>
      <c r="I451" s="4">
        <v>43831</v>
      </c>
      <c r="J451" s="5">
        <v>25584</v>
      </c>
      <c r="K451" s="4">
        <v>44110</v>
      </c>
      <c r="L451" s="5">
        <v>5000</v>
      </c>
    </row>
    <row r="452" spans="1:12" s="6" customFormat="1" ht="36" customHeight="1" x14ac:dyDescent="0.25">
      <c r="A452" s="3" t="s">
        <v>741</v>
      </c>
      <c r="B452" s="3" t="s">
        <v>742</v>
      </c>
      <c r="C452" s="4">
        <v>43831</v>
      </c>
      <c r="D452" s="3"/>
      <c r="E452" s="3" t="str">
        <f>"9000"</f>
        <v>9000</v>
      </c>
      <c r="F452" s="3" t="s">
        <v>13</v>
      </c>
      <c r="G452" s="3" t="s">
        <v>19</v>
      </c>
      <c r="H452" s="3" t="s">
        <v>15</v>
      </c>
      <c r="I452" s="4">
        <v>43831</v>
      </c>
      <c r="J452" s="5">
        <v>8000</v>
      </c>
      <c r="K452" s="4">
        <v>43760</v>
      </c>
      <c r="L452" s="5">
        <v>8085.6</v>
      </c>
    </row>
    <row r="453" spans="1:12" s="6" customFormat="1" ht="36" customHeight="1" x14ac:dyDescent="0.25">
      <c r="A453" s="3" t="s">
        <v>743</v>
      </c>
      <c r="B453" s="3" t="s">
        <v>744</v>
      </c>
      <c r="C453" s="4">
        <v>43578</v>
      </c>
      <c r="D453" s="3"/>
      <c r="E453" s="3" t="str">
        <f>""</f>
        <v/>
      </c>
      <c r="F453" s="3" t="s">
        <v>13</v>
      </c>
      <c r="G453" s="3" t="s">
        <v>23</v>
      </c>
      <c r="H453" s="3" t="s">
        <v>15</v>
      </c>
      <c r="I453" s="4">
        <v>43578</v>
      </c>
      <c r="J453" s="5">
        <v>12070.55</v>
      </c>
      <c r="K453" s="3"/>
      <c r="L453" s="5">
        <v>12218.8</v>
      </c>
    </row>
    <row r="454" spans="1:12" s="6" customFormat="1" ht="36" customHeight="1" x14ac:dyDescent="0.25">
      <c r="A454" s="3" t="s">
        <v>745</v>
      </c>
      <c r="B454" s="3" t="s">
        <v>746</v>
      </c>
      <c r="C454" s="4">
        <v>43831</v>
      </c>
      <c r="D454" s="3"/>
      <c r="E454" s="3" t="str">
        <f>""</f>
        <v/>
      </c>
      <c r="F454" s="3" t="s">
        <v>13</v>
      </c>
      <c r="G454" s="3" t="s">
        <v>14</v>
      </c>
      <c r="H454" s="3" t="s">
        <v>37</v>
      </c>
      <c r="I454" s="4">
        <v>43831</v>
      </c>
      <c r="J454" s="5"/>
      <c r="K454" s="3"/>
      <c r="L454" s="5">
        <v>5192.6499999999996</v>
      </c>
    </row>
    <row r="455" spans="1:12" s="6" customFormat="1" ht="36" customHeight="1" x14ac:dyDescent="0.25">
      <c r="A455" s="3" t="s">
        <v>747</v>
      </c>
      <c r="B455" s="3" t="s">
        <v>748</v>
      </c>
      <c r="C455" s="4">
        <v>43831</v>
      </c>
      <c r="D455" s="3"/>
      <c r="E455" s="3" t="str">
        <f>"9624"</f>
        <v>9624</v>
      </c>
      <c r="F455" s="3" t="s">
        <v>13</v>
      </c>
      <c r="G455" s="3" t="s">
        <v>14</v>
      </c>
      <c r="H455" s="3" t="s">
        <v>15</v>
      </c>
      <c r="I455" s="4">
        <v>43831</v>
      </c>
      <c r="J455" s="5"/>
      <c r="K455" s="4">
        <v>43858</v>
      </c>
      <c r="L455" s="5">
        <v>10000</v>
      </c>
    </row>
    <row r="456" spans="1:12" s="6" customFormat="1" ht="36" customHeight="1" x14ac:dyDescent="0.25">
      <c r="A456" s="3" t="s">
        <v>749</v>
      </c>
      <c r="B456" s="3" t="s">
        <v>750</v>
      </c>
      <c r="C456" s="4">
        <v>43831</v>
      </c>
      <c r="D456" s="3"/>
      <c r="E456" s="3" t="str">
        <f>"9984"</f>
        <v>9984</v>
      </c>
      <c r="F456" s="3" t="s">
        <v>13</v>
      </c>
      <c r="G456" s="3" t="s">
        <v>14</v>
      </c>
      <c r="H456" s="3" t="s">
        <v>15</v>
      </c>
      <c r="I456" s="4">
        <v>43831</v>
      </c>
      <c r="J456" s="5"/>
      <c r="K456" s="4">
        <v>43914</v>
      </c>
      <c r="L456" s="5">
        <v>6462</v>
      </c>
    </row>
    <row r="457" spans="1:12" s="6" customFormat="1" ht="36" customHeight="1" x14ac:dyDescent="0.25">
      <c r="A457" s="3" t="s">
        <v>751</v>
      </c>
      <c r="B457" s="3" t="s">
        <v>752</v>
      </c>
      <c r="C457" s="4">
        <v>43831</v>
      </c>
      <c r="D457" s="3"/>
      <c r="E457" s="3" t="str">
        <f>"9554"</f>
        <v>9554</v>
      </c>
      <c r="F457" s="3" t="s">
        <v>13</v>
      </c>
      <c r="G457" s="3" t="s">
        <v>14</v>
      </c>
      <c r="H457" s="3" t="s">
        <v>15</v>
      </c>
      <c r="I457" s="4">
        <v>43831</v>
      </c>
      <c r="J457" s="5">
        <v>8480</v>
      </c>
      <c r="K457" s="4">
        <v>43844</v>
      </c>
      <c r="L457" s="5">
        <v>2283.25</v>
      </c>
    </row>
    <row r="458" spans="1:12" s="6" customFormat="1" ht="36" customHeight="1" x14ac:dyDescent="0.25">
      <c r="A458" s="3" t="s">
        <v>753</v>
      </c>
      <c r="B458" s="3" t="s">
        <v>754</v>
      </c>
      <c r="C458" s="4">
        <v>43831</v>
      </c>
      <c r="D458" s="3"/>
      <c r="E458" s="3" t="str">
        <f>""</f>
        <v/>
      </c>
      <c r="F458" s="3" t="s">
        <v>13</v>
      </c>
      <c r="G458" s="3" t="s">
        <v>14</v>
      </c>
      <c r="H458" s="3" t="s">
        <v>15</v>
      </c>
      <c r="I458" s="4">
        <v>43831</v>
      </c>
      <c r="J458" s="5"/>
      <c r="K458" s="3"/>
      <c r="L458" s="5">
        <v>65712.3</v>
      </c>
    </row>
    <row r="459" spans="1:12" s="6" customFormat="1" ht="36" customHeight="1" x14ac:dyDescent="0.25">
      <c r="A459" s="3" t="s">
        <v>755</v>
      </c>
      <c r="B459" s="3" t="s">
        <v>756</v>
      </c>
      <c r="C459" s="4">
        <v>43678</v>
      </c>
      <c r="D459" s="3"/>
      <c r="E459" s="3" t="str">
        <f>"7421"</f>
        <v>7421</v>
      </c>
      <c r="F459" s="3" t="s">
        <v>13</v>
      </c>
      <c r="G459" s="3" t="s">
        <v>23</v>
      </c>
      <c r="H459" s="3" t="s">
        <v>15</v>
      </c>
      <c r="I459" s="4">
        <v>43678</v>
      </c>
      <c r="J459" s="5">
        <v>23755</v>
      </c>
      <c r="K459" s="4">
        <v>43508</v>
      </c>
      <c r="L459" s="5">
        <v>25584.15</v>
      </c>
    </row>
    <row r="460" spans="1:12" s="6" customFormat="1" ht="36" customHeight="1" x14ac:dyDescent="0.25">
      <c r="A460" s="3" t="s">
        <v>755</v>
      </c>
      <c r="B460" s="3" t="s">
        <v>757</v>
      </c>
      <c r="C460" s="4">
        <v>43831</v>
      </c>
      <c r="D460" s="4">
        <v>43861</v>
      </c>
      <c r="E460" s="3" t="str">
        <f>""</f>
        <v/>
      </c>
      <c r="F460" s="3" t="s">
        <v>13</v>
      </c>
      <c r="G460" s="3" t="s">
        <v>14</v>
      </c>
      <c r="H460" s="3" t="s">
        <v>37</v>
      </c>
      <c r="I460" s="4">
        <v>43831</v>
      </c>
      <c r="J460" s="5">
        <v>9413</v>
      </c>
      <c r="K460" s="3"/>
      <c r="L460" s="5">
        <v>9413</v>
      </c>
    </row>
    <row r="461" spans="1:12" s="6" customFormat="1" ht="36" customHeight="1" x14ac:dyDescent="0.25">
      <c r="A461" s="3" t="s">
        <v>755</v>
      </c>
      <c r="B461" s="3" t="s">
        <v>758</v>
      </c>
      <c r="C461" s="4">
        <v>44124</v>
      </c>
      <c r="D461" s="3"/>
      <c r="E461" s="3" t="str">
        <f>"11121"</f>
        <v>11121</v>
      </c>
      <c r="F461" s="3" t="s">
        <v>13</v>
      </c>
      <c r="G461" s="3" t="s">
        <v>14</v>
      </c>
      <c r="H461" s="3" t="s">
        <v>37</v>
      </c>
      <c r="I461" s="4">
        <v>44124</v>
      </c>
      <c r="J461" s="5">
        <v>32585</v>
      </c>
      <c r="K461" s="4">
        <v>44124</v>
      </c>
      <c r="L461" s="5">
        <v>35094.800000000003</v>
      </c>
    </row>
    <row r="462" spans="1:12" s="6" customFormat="1" ht="36" customHeight="1" x14ac:dyDescent="0.25">
      <c r="A462" s="3" t="s">
        <v>759</v>
      </c>
      <c r="B462" s="3" t="s">
        <v>760</v>
      </c>
      <c r="C462" s="4">
        <v>43831</v>
      </c>
      <c r="D462" s="3"/>
      <c r="E462" s="3" t="str">
        <f>"9554"</f>
        <v>9554</v>
      </c>
      <c r="F462" s="3" t="s">
        <v>13</v>
      </c>
      <c r="G462" s="3" t="s">
        <v>14</v>
      </c>
      <c r="H462" s="3" t="s">
        <v>15</v>
      </c>
      <c r="I462" s="4">
        <v>43831</v>
      </c>
      <c r="J462" s="5">
        <v>10639</v>
      </c>
      <c r="K462" s="4">
        <v>43844</v>
      </c>
      <c r="L462" s="5">
        <v>2859.2</v>
      </c>
    </row>
    <row r="463" spans="1:12" s="6" customFormat="1" ht="36" customHeight="1" x14ac:dyDescent="0.25">
      <c r="A463" s="3" t="s">
        <v>761</v>
      </c>
      <c r="B463" s="3" t="s">
        <v>762</v>
      </c>
      <c r="C463" s="4">
        <v>43509</v>
      </c>
      <c r="D463" s="3"/>
      <c r="E463" s="3" t="str">
        <f>"7422"</f>
        <v>7422</v>
      </c>
      <c r="F463" s="3" t="s">
        <v>13</v>
      </c>
      <c r="G463" s="3" t="s">
        <v>23</v>
      </c>
      <c r="H463" s="3" t="s">
        <v>15</v>
      </c>
      <c r="I463" s="4">
        <v>43509</v>
      </c>
      <c r="J463" s="5">
        <v>30974.400000000001</v>
      </c>
      <c r="K463" s="4">
        <v>43508</v>
      </c>
      <c r="L463" s="5">
        <v>9154.5</v>
      </c>
    </row>
    <row r="464" spans="1:12" s="6" customFormat="1" ht="36" customHeight="1" x14ac:dyDescent="0.25">
      <c r="A464" s="3" t="s">
        <v>761</v>
      </c>
      <c r="B464" s="3" t="s">
        <v>763</v>
      </c>
      <c r="C464" s="4">
        <v>43752</v>
      </c>
      <c r="D464" s="3"/>
      <c r="E464" s="3" t="str">
        <f>"8911"</f>
        <v>8911</v>
      </c>
      <c r="F464" s="3" t="s">
        <v>13</v>
      </c>
      <c r="G464" s="3" t="s">
        <v>23</v>
      </c>
      <c r="H464" s="3" t="s">
        <v>15</v>
      </c>
      <c r="I464" s="4">
        <v>43752</v>
      </c>
      <c r="J464" s="5">
        <v>24360</v>
      </c>
      <c r="K464" s="4">
        <v>43746</v>
      </c>
      <c r="L464" s="5">
        <v>21402.799999999999</v>
      </c>
    </row>
    <row r="465" spans="1:12" s="6" customFormat="1" ht="36" customHeight="1" x14ac:dyDescent="0.25">
      <c r="A465" s="3" t="s">
        <v>764</v>
      </c>
      <c r="B465" s="3" t="s">
        <v>765</v>
      </c>
      <c r="C465" s="4">
        <v>43831</v>
      </c>
      <c r="D465" s="3"/>
      <c r="E465" s="3" t="str">
        <f>"9554"</f>
        <v>9554</v>
      </c>
      <c r="F465" s="3" t="s">
        <v>13</v>
      </c>
      <c r="G465" s="3" t="s">
        <v>14</v>
      </c>
      <c r="H465" s="3" t="s">
        <v>15</v>
      </c>
      <c r="I465" s="4">
        <v>43831</v>
      </c>
      <c r="J465" s="5">
        <v>129200</v>
      </c>
      <c r="K465" s="4">
        <v>43844</v>
      </c>
      <c r="L465" s="5">
        <v>27894.9</v>
      </c>
    </row>
    <row r="466" spans="1:12" s="6" customFormat="1" ht="36" customHeight="1" x14ac:dyDescent="0.25">
      <c r="A466" s="3" t="s">
        <v>766</v>
      </c>
      <c r="B466" s="3" t="s">
        <v>767</v>
      </c>
      <c r="C466" s="4">
        <v>43831</v>
      </c>
      <c r="D466" s="3"/>
      <c r="E466" s="3" t="str">
        <f>"9554"</f>
        <v>9554</v>
      </c>
      <c r="F466" s="3" t="s">
        <v>13</v>
      </c>
      <c r="G466" s="3" t="s">
        <v>14</v>
      </c>
      <c r="H466" s="3" t="s">
        <v>15</v>
      </c>
      <c r="I466" s="4">
        <v>43831</v>
      </c>
      <c r="J466" s="5">
        <v>6400</v>
      </c>
      <c r="K466" s="4">
        <v>43844</v>
      </c>
      <c r="L466" s="5">
        <v>1723.2</v>
      </c>
    </row>
    <row r="467" spans="1:12" s="6" customFormat="1" ht="36" customHeight="1" x14ac:dyDescent="0.25">
      <c r="A467" s="3" t="s">
        <v>768</v>
      </c>
      <c r="B467" s="3" t="s">
        <v>769</v>
      </c>
      <c r="C467" s="4">
        <v>43953</v>
      </c>
      <c r="D467" s="3"/>
      <c r="E467" s="3" t="str">
        <f>""</f>
        <v/>
      </c>
      <c r="F467" s="3" t="s">
        <v>13</v>
      </c>
      <c r="G467" s="3" t="s">
        <v>14</v>
      </c>
      <c r="H467" s="3" t="s">
        <v>37</v>
      </c>
      <c r="I467" s="4">
        <v>43953</v>
      </c>
      <c r="J467" s="5">
        <v>7245</v>
      </c>
      <c r="K467" s="3"/>
      <c r="L467" s="5">
        <v>7802.85</v>
      </c>
    </row>
    <row r="468" spans="1:12" s="6" customFormat="1" ht="36" customHeight="1" x14ac:dyDescent="0.25">
      <c r="A468" s="3" t="s">
        <v>770</v>
      </c>
      <c r="B468" s="3" t="s">
        <v>771</v>
      </c>
      <c r="C468" s="4">
        <v>43466</v>
      </c>
      <c r="D468" s="3"/>
      <c r="E468" s="3" t="str">
        <f>"8653"</f>
        <v>8653</v>
      </c>
      <c r="F468" s="3" t="s">
        <v>13</v>
      </c>
      <c r="G468" s="3" t="s">
        <v>23</v>
      </c>
      <c r="H468" s="3" t="s">
        <v>15</v>
      </c>
      <c r="I468" s="4">
        <v>43466</v>
      </c>
      <c r="J468" s="5"/>
      <c r="K468" s="4">
        <v>43704</v>
      </c>
      <c r="L468" s="5">
        <v>92600</v>
      </c>
    </row>
    <row r="469" spans="1:12" s="6" customFormat="1" ht="36" customHeight="1" x14ac:dyDescent="0.25">
      <c r="A469" s="3" t="s">
        <v>770</v>
      </c>
      <c r="B469" s="3" t="s">
        <v>772</v>
      </c>
      <c r="C469" s="4">
        <v>43831</v>
      </c>
      <c r="D469" s="3"/>
      <c r="E469" s="3" t="str">
        <f>""</f>
        <v/>
      </c>
      <c r="F469" s="3" t="s">
        <v>13</v>
      </c>
      <c r="G469" s="3" t="s">
        <v>14</v>
      </c>
      <c r="H469" s="3" t="s">
        <v>17</v>
      </c>
      <c r="I469" s="4">
        <v>43831</v>
      </c>
      <c r="J469" s="5">
        <v>9857</v>
      </c>
      <c r="K469" s="3"/>
      <c r="L469" s="5">
        <v>10616</v>
      </c>
    </row>
    <row r="470" spans="1:12" s="6" customFormat="1" ht="36" customHeight="1" x14ac:dyDescent="0.25">
      <c r="A470" s="3" t="s">
        <v>773</v>
      </c>
      <c r="B470" s="3" t="s">
        <v>774</v>
      </c>
      <c r="C470" s="4">
        <v>43831</v>
      </c>
      <c r="D470" s="3"/>
      <c r="E470" s="3" t="str">
        <f>""</f>
        <v/>
      </c>
      <c r="F470" s="3" t="s">
        <v>13</v>
      </c>
      <c r="G470" s="3" t="s">
        <v>14</v>
      </c>
      <c r="H470" s="3" t="s">
        <v>15</v>
      </c>
      <c r="I470" s="4">
        <v>43831</v>
      </c>
      <c r="J470" s="5"/>
      <c r="K470" s="3"/>
      <c r="L470" s="5">
        <v>14007.45</v>
      </c>
    </row>
    <row r="471" spans="1:12" s="6" customFormat="1" ht="36" customHeight="1" x14ac:dyDescent="0.25">
      <c r="A471" s="3" t="s">
        <v>775</v>
      </c>
      <c r="B471" s="3" t="s">
        <v>776</v>
      </c>
      <c r="C471" s="4">
        <v>43831</v>
      </c>
      <c r="D471" s="3"/>
      <c r="E471" s="3" t="str">
        <f>"9554"</f>
        <v>9554</v>
      </c>
      <c r="F471" s="3" t="s">
        <v>13</v>
      </c>
      <c r="G471" s="3" t="s">
        <v>14</v>
      </c>
      <c r="H471" s="3" t="s">
        <v>15</v>
      </c>
      <c r="I471" s="4">
        <v>43831</v>
      </c>
      <c r="J471" s="5">
        <v>129200</v>
      </c>
      <c r="K471" s="4">
        <v>43844</v>
      </c>
      <c r="L471" s="5">
        <v>0</v>
      </c>
    </row>
    <row r="472" spans="1:12" s="6" customFormat="1" ht="36" customHeight="1" x14ac:dyDescent="0.25">
      <c r="A472" s="3" t="s">
        <v>777</v>
      </c>
      <c r="B472" s="3" t="s">
        <v>778</v>
      </c>
      <c r="C472" s="4">
        <v>43831</v>
      </c>
      <c r="D472" s="3"/>
      <c r="E472" s="3" t="str">
        <f>"9554"</f>
        <v>9554</v>
      </c>
      <c r="F472" s="3" t="s">
        <v>13</v>
      </c>
      <c r="G472" s="3" t="s">
        <v>14</v>
      </c>
      <c r="H472" s="3" t="s">
        <v>15</v>
      </c>
      <c r="I472" s="4">
        <v>43831</v>
      </c>
      <c r="J472" s="5">
        <v>5600</v>
      </c>
      <c r="K472" s="4">
        <v>43844</v>
      </c>
      <c r="L472" s="5">
        <v>1427.45</v>
      </c>
    </row>
    <row r="473" spans="1:12" s="6" customFormat="1" ht="36" customHeight="1" x14ac:dyDescent="0.25">
      <c r="A473" s="3" t="s">
        <v>779</v>
      </c>
      <c r="B473" s="3" t="s">
        <v>780</v>
      </c>
      <c r="C473" s="4">
        <v>43725</v>
      </c>
      <c r="D473" s="4">
        <v>44455</v>
      </c>
      <c r="E473" s="3" t="str">
        <f>"8781"</f>
        <v>8781</v>
      </c>
      <c r="F473" s="3" t="s">
        <v>13</v>
      </c>
      <c r="G473" s="3" t="s">
        <v>23</v>
      </c>
      <c r="H473" s="3" t="s">
        <v>15</v>
      </c>
      <c r="I473" s="4">
        <v>43725</v>
      </c>
      <c r="J473" s="5"/>
      <c r="K473" s="4">
        <v>43725</v>
      </c>
      <c r="L473" s="5">
        <v>41150.03</v>
      </c>
    </row>
    <row r="474" spans="1:12" s="6" customFormat="1" ht="36" customHeight="1" x14ac:dyDescent="0.25">
      <c r="A474" s="3" t="s">
        <v>781</v>
      </c>
      <c r="B474" s="3" t="s">
        <v>782</v>
      </c>
      <c r="C474" s="4">
        <v>43466</v>
      </c>
      <c r="D474" s="4">
        <v>44196</v>
      </c>
      <c r="E474" s="3" t="str">
        <f>"7127"</f>
        <v>7127</v>
      </c>
      <c r="F474" s="3" t="s">
        <v>13</v>
      </c>
      <c r="G474" s="3" t="s">
        <v>23</v>
      </c>
      <c r="H474" s="3" t="s">
        <v>37</v>
      </c>
      <c r="I474" s="4">
        <v>43466</v>
      </c>
      <c r="J474" s="5"/>
      <c r="K474" s="4">
        <v>43452</v>
      </c>
      <c r="L474" s="5">
        <v>8731.4500000000007</v>
      </c>
    </row>
    <row r="475" spans="1:12" s="6" customFormat="1" ht="36" customHeight="1" x14ac:dyDescent="0.25">
      <c r="A475" s="3" t="s">
        <v>783</v>
      </c>
      <c r="B475" s="3" t="s">
        <v>784</v>
      </c>
      <c r="C475" s="4">
        <v>43466</v>
      </c>
      <c r="D475" s="3"/>
      <c r="E475" s="3" t="str">
        <f>"8396"</f>
        <v>8396</v>
      </c>
      <c r="F475" s="3" t="s">
        <v>13</v>
      </c>
      <c r="G475" s="3" t="s">
        <v>23</v>
      </c>
      <c r="H475" s="3" t="s">
        <v>37</v>
      </c>
      <c r="I475" s="4">
        <v>43466</v>
      </c>
      <c r="J475" s="5">
        <v>45973</v>
      </c>
      <c r="K475" s="4">
        <v>43662</v>
      </c>
      <c r="L475" s="5">
        <v>19155.849999999999</v>
      </c>
    </row>
    <row r="476" spans="1:12" s="6" customFormat="1" ht="36" customHeight="1" x14ac:dyDescent="0.25">
      <c r="A476" s="3" t="s">
        <v>783</v>
      </c>
      <c r="B476" s="3" t="s">
        <v>785</v>
      </c>
      <c r="C476" s="4">
        <v>43831</v>
      </c>
      <c r="D476" s="3"/>
      <c r="E476" s="3" t="str">
        <f>""</f>
        <v/>
      </c>
      <c r="F476" s="3" t="s">
        <v>13</v>
      </c>
      <c r="G476" s="3" t="s">
        <v>14</v>
      </c>
      <c r="H476" s="3" t="s">
        <v>37</v>
      </c>
      <c r="I476" s="4">
        <v>43831</v>
      </c>
      <c r="J476" s="5"/>
      <c r="K476" s="3"/>
      <c r="L476" s="5">
        <v>7657.45</v>
      </c>
    </row>
    <row r="477" spans="1:12" s="6" customFormat="1" ht="36" customHeight="1" x14ac:dyDescent="0.25">
      <c r="A477" s="3" t="s">
        <v>786</v>
      </c>
      <c r="B477" s="3" t="s">
        <v>787</v>
      </c>
      <c r="C477" s="4">
        <v>43831</v>
      </c>
      <c r="D477" s="3"/>
      <c r="E477" s="3" t="str">
        <f>""</f>
        <v/>
      </c>
      <c r="F477" s="3" t="s">
        <v>13</v>
      </c>
      <c r="G477" s="3" t="s">
        <v>14</v>
      </c>
      <c r="H477" s="3" t="s">
        <v>15</v>
      </c>
      <c r="I477" s="4">
        <v>43831</v>
      </c>
      <c r="J477" s="5"/>
      <c r="K477" s="3"/>
      <c r="L477" s="5">
        <v>9002.0499999999993</v>
      </c>
    </row>
    <row r="478" spans="1:12" s="6" customFormat="1" ht="36" customHeight="1" x14ac:dyDescent="0.25">
      <c r="A478" s="3" t="s">
        <v>786</v>
      </c>
      <c r="B478" s="3" t="s">
        <v>788</v>
      </c>
      <c r="C478" s="4">
        <v>43831</v>
      </c>
      <c r="D478" s="3"/>
      <c r="E478" s="3" t="str">
        <f>"11525"</f>
        <v>11525</v>
      </c>
      <c r="F478" s="3" t="s">
        <v>13</v>
      </c>
      <c r="G478" s="3" t="s">
        <v>14</v>
      </c>
      <c r="H478" s="3" t="s">
        <v>37</v>
      </c>
      <c r="I478" s="4">
        <v>43831</v>
      </c>
      <c r="J478" s="5">
        <v>23000</v>
      </c>
      <c r="K478" s="4">
        <v>44180</v>
      </c>
      <c r="L478" s="5">
        <v>22800</v>
      </c>
    </row>
    <row r="479" spans="1:12" s="6" customFormat="1" ht="36" customHeight="1" x14ac:dyDescent="0.25">
      <c r="A479" s="3" t="s">
        <v>789</v>
      </c>
      <c r="B479" s="3" t="s">
        <v>790</v>
      </c>
      <c r="C479" s="4">
        <v>43831</v>
      </c>
      <c r="D479" s="3"/>
      <c r="E479" s="3" t="str">
        <f>"9554"</f>
        <v>9554</v>
      </c>
      <c r="F479" s="3" t="s">
        <v>13</v>
      </c>
      <c r="G479" s="3" t="s">
        <v>14</v>
      </c>
      <c r="H479" s="3" t="s">
        <v>15</v>
      </c>
      <c r="I479" s="4">
        <v>43831</v>
      </c>
      <c r="J479" s="5">
        <v>27600</v>
      </c>
      <c r="K479" s="4">
        <v>43844</v>
      </c>
      <c r="L479" s="5">
        <v>5815.8</v>
      </c>
    </row>
    <row r="480" spans="1:12" s="6" customFormat="1" ht="36" customHeight="1" x14ac:dyDescent="0.25">
      <c r="A480" s="3" t="s">
        <v>791</v>
      </c>
      <c r="B480" s="3" t="s">
        <v>792</v>
      </c>
      <c r="C480" s="4">
        <v>43831</v>
      </c>
      <c r="D480" s="3"/>
      <c r="E480" s="3" t="str">
        <f>""</f>
        <v/>
      </c>
      <c r="F480" s="3" t="s">
        <v>13</v>
      </c>
      <c r="G480" s="3" t="s">
        <v>14</v>
      </c>
      <c r="H480" s="3" t="s">
        <v>17</v>
      </c>
      <c r="I480" s="4">
        <v>43831</v>
      </c>
      <c r="J480" s="5">
        <v>20000</v>
      </c>
      <c r="K480" s="3"/>
      <c r="L480" s="5">
        <v>0</v>
      </c>
    </row>
    <row r="481" spans="1:12" s="6" customFormat="1" ht="36" customHeight="1" x14ac:dyDescent="0.25">
      <c r="A481" s="3" t="s">
        <v>791</v>
      </c>
      <c r="B481" s="3" t="s">
        <v>793</v>
      </c>
      <c r="C481" s="4">
        <v>44084</v>
      </c>
      <c r="D481" s="3"/>
      <c r="E481" s="3" t="str">
        <f>""</f>
        <v/>
      </c>
      <c r="F481" s="3" t="s">
        <v>13</v>
      </c>
      <c r="G481" s="3" t="s">
        <v>14</v>
      </c>
      <c r="H481" s="3" t="s">
        <v>17</v>
      </c>
      <c r="I481" s="4">
        <v>44084</v>
      </c>
      <c r="J481" s="5">
        <v>9238.7999999999993</v>
      </c>
      <c r="K481" s="3"/>
      <c r="L481" s="5">
        <v>7958.5</v>
      </c>
    </row>
    <row r="482" spans="1:12" s="6" customFormat="1" ht="36" customHeight="1" x14ac:dyDescent="0.25">
      <c r="A482" s="3" t="s">
        <v>794</v>
      </c>
      <c r="B482" s="3" t="s">
        <v>795</v>
      </c>
      <c r="C482" s="4">
        <v>43831</v>
      </c>
      <c r="D482" s="3"/>
      <c r="E482" s="3" t="str">
        <f>"9554"</f>
        <v>9554</v>
      </c>
      <c r="F482" s="3" t="s">
        <v>13</v>
      </c>
      <c r="G482" s="3" t="s">
        <v>14</v>
      </c>
      <c r="H482" s="3" t="s">
        <v>15</v>
      </c>
      <c r="I482" s="4">
        <v>43831</v>
      </c>
      <c r="J482" s="5">
        <v>7562</v>
      </c>
      <c r="K482" s="4">
        <v>43844</v>
      </c>
      <c r="L482" s="5">
        <v>8144.35</v>
      </c>
    </row>
    <row r="483" spans="1:12" s="6" customFormat="1" ht="36" customHeight="1" x14ac:dyDescent="0.25">
      <c r="A483" s="3" t="s">
        <v>794</v>
      </c>
      <c r="B483" s="3" t="s">
        <v>796</v>
      </c>
      <c r="C483" s="4">
        <v>43913</v>
      </c>
      <c r="D483" s="3"/>
      <c r="E483" s="3" t="str">
        <f>""</f>
        <v/>
      </c>
      <c r="F483" s="3" t="s">
        <v>13</v>
      </c>
      <c r="G483" s="3" t="s">
        <v>14</v>
      </c>
      <c r="H483" s="3" t="s">
        <v>15</v>
      </c>
      <c r="I483" s="4">
        <v>43913</v>
      </c>
      <c r="J483" s="5">
        <v>7335.1</v>
      </c>
      <c r="K483" s="3"/>
      <c r="L483" s="5">
        <v>7899.9</v>
      </c>
    </row>
    <row r="484" spans="1:12" s="6" customFormat="1" ht="36" customHeight="1" x14ac:dyDescent="0.25">
      <c r="A484" s="3" t="s">
        <v>797</v>
      </c>
      <c r="B484" s="3" t="s">
        <v>798</v>
      </c>
      <c r="C484" s="4">
        <v>43831</v>
      </c>
      <c r="D484" s="3"/>
      <c r="E484" s="3" t="str">
        <f>"9554"</f>
        <v>9554</v>
      </c>
      <c r="F484" s="3" t="s">
        <v>13</v>
      </c>
      <c r="G484" s="3" t="s">
        <v>14</v>
      </c>
      <c r="H484" s="3" t="s">
        <v>15</v>
      </c>
      <c r="I484" s="4">
        <v>43831</v>
      </c>
      <c r="J484" s="5">
        <v>23832</v>
      </c>
      <c r="K484" s="4">
        <v>43844</v>
      </c>
      <c r="L484" s="5">
        <v>9117.5499999999993</v>
      </c>
    </row>
    <row r="485" spans="1:12" s="6" customFormat="1" ht="36" customHeight="1" x14ac:dyDescent="0.25">
      <c r="A485" s="3" t="s">
        <v>799</v>
      </c>
      <c r="B485" s="3" t="s">
        <v>800</v>
      </c>
      <c r="C485" s="4">
        <v>43831</v>
      </c>
      <c r="D485" s="3"/>
      <c r="E485" s="3" t="str">
        <f>"9554"</f>
        <v>9554</v>
      </c>
      <c r="F485" s="3" t="s">
        <v>13</v>
      </c>
      <c r="G485" s="3" t="s">
        <v>14</v>
      </c>
      <c r="H485" s="3" t="s">
        <v>15</v>
      </c>
      <c r="I485" s="4">
        <v>43831</v>
      </c>
      <c r="J485" s="5">
        <v>49408</v>
      </c>
      <c r="K485" s="4">
        <v>43844</v>
      </c>
      <c r="L485" s="5">
        <v>13384.1</v>
      </c>
    </row>
    <row r="486" spans="1:12" s="6" customFormat="1" ht="36" customHeight="1" x14ac:dyDescent="0.25">
      <c r="A486" s="3" t="s">
        <v>799</v>
      </c>
      <c r="B486" s="3" t="s">
        <v>801</v>
      </c>
      <c r="C486" s="4">
        <v>43922</v>
      </c>
      <c r="D486" s="3"/>
      <c r="E486" s="3" t="str">
        <f>""</f>
        <v/>
      </c>
      <c r="F486" s="3" t="s">
        <v>13</v>
      </c>
      <c r="G486" s="3" t="s">
        <v>14</v>
      </c>
      <c r="H486" s="3" t="s">
        <v>37</v>
      </c>
      <c r="I486" s="4">
        <v>43922</v>
      </c>
      <c r="J486" s="5">
        <v>16555</v>
      </c>
      <c r="K486" s="3"/>
      <c r="L486" s="5">
        <v>21091.5</v>
      </c>
    </row>
    <row r="487" spans="1:12" s="6" customFormat="1" ht="36" customHeight="1" x14ac:dyDescent="0.25">
      <c r="A487" s="3" t="s">
        <v>799</v>
      </c>
      <c r="B487" s="3" t="s">
        <v>802</v>
      </c>
      <c r="C487" s="4">
        <v>43930</v>
      </c>
      <c r="D487" s="3"/>
      <c r="E487" s="3" t="str">
        <f>"10028"</f>
        <v>10028</v>
      </c>
      <c r="F487" s="3" t="s">
        <v>13</v>
      </c>
      <c r="G487" s="3" t="s">
        <v>14</v>
      </c>
      <c r="H487" s="3" t="s">
        <v>37</v>
      </c>
      <c r="I487" s="4">
        <v>43930</v>
      </c>
      <c r="J487" s="5">
        <v>125000</v>
      </c>
      <c r="K487" s="4">
        <v>43928</v>
      </c>
      <c r="L487" s="5">
        <v>73397.55</v>
      </c>
    </row>
    <row r="488" spans="1:12" s="6" customFormat="1" ht="36" customHeight="1" x14ac:dyDescent="0.25">
      <c r="A488" s="3" t="s">
        <v>803</v>
      </c>
      <c r="B488" s="3" t="s">
        <v>804</v>
      </c>
      <c r="C488" s="4">
        <v>43831</v>
      </c>
      <c r="D488" s="4">
        <v>44561</v>
      </c>
      <c r="E488" s="3" t="str">
        <f>"8924"</f>
        <v>8924</v>
      </c>
      <c r="F488" s="3" t="s">
        <v>13</v>
      </c>
      <c r="G488" s="3" t="s">
        <v>14</v>
      </c>
      <c r="H488" s="3" t="s">
        <v>15</v>
      </c>
      <c r="I488" s="4">
        <v>43831</v>
      </c>
      <c r="J488" s="5">
        <v>124800</v>
      </c>
      <c r="K488" s="4">
        <v>43746</v>
      </c>
      <c r="L488" s="5">
        <v>67204.800000000003</v>
      </c>
    </row>
    <row r="489" spans="1:12" s="6" customFormat="1" ht="36" customHeight="1" x14ac:dyDescent="0.25">
      <c r="A489" s="3" t="s">
        <v>805</v>
      </c>
      <c r="B489" s="3" t="s">
        <v>806</v>
      </c>
      <c r="C489" s="4">
        <v>43831</v>
      </c>
      <c r="D489" s="3"/>
      <c r="E489" s="3" t="str">
        <f>"9354 (3720)"</f>
        <v>9354 (3720)</v>
      </c>
      <c r="F489" s="3" t="s">
        <v>13</v>
      </c>
      <c r="G489" s="3" t="s">
        <v>14</v>
      </c>
      <c r="H489" s="3" t="s">
        <v>15</v>
      </c>
      <c r="I489" s="4">
        <v>43831</v>
      </c>
      <c r="J489" s="5">
        <v>18000</v>
      </c>
      <c r="K489" s="4">
        <v>43802</v>
      </c>
      <c r="L489" s="5">
        <v>18270</v>
      </c>
    </row>
    <row r="490" spans="1:12" s="6" customFormat="1" ht="36" customHeight="1" x14ac:dyDescent="0.25">
      <c r="A490" s="3" t="s">
        <v>807</v>
      </c>
      <c r="B490" s="3" t="s">
        <v>808</v>
      </c>
      <c r="C490" s="4">
        <v>43831</v>
      </c>
      <c r="D490" s="3"/>
      <c r="E490" s="3" t="str">
        <f>""</f>
        <v/>
      </c>
      <c r="F490" s="3" t="s">
        <v>13</v>
      </c>
      <c r="G490" s="3" t="s">
        <v>14</v>
      </c>
      <c r="H490" s="3" t="s">
        <v>15</v>
      </c>
      <c r="I490" s="4">
        <v>43831</v>
      </c>
      <c r="J490" s="5"/>
      <c r="K490" s="3"/>
      <c r="L490" s="5">
        <v>6224.85</v>
      </c>
    </row>
    <row r="491" spans="1:12" s="6" customFormat="1" ht="36" customHeight="1" x14ac:dyDescent="0.25">
      <c r="A491" s="3" t="s">
        <v>809</v>
      </c>
      <c r="B491" s="3" t="s">
        <v>810</v>
      </c>
      <c r="C491" s="4">
        <v>43466</v>
      </c>
      <c r="D491" s="3"/>
      <c r="E491" s="3" t="str">
        <f>"7958"</f>
        <v>7958</v>
      </c>
      <c r="F491" s="3" t="s">
        <v>13</v>
      </c>
      <c r="G491" s="3" t="s">
        <v>23</v>
      </c>
      <c r="H491" s="3" t="s">
        <v>15</v>
      </c>
      <c r="I491" s="4">
        <v>43466</v>
      </c>
      <c r="J491" s="5">
        <v>59000</v>
      </c>
      <c r="K491" s="4">
        <v>43592</v>
      </c>
      <c r="L491" s="5">
        <v>29187.8</v>
      </c>
    </row>
    <row r="492" spans="1:12" s="6" customFormat="1" ht="36" customHeight="1" x14ac:dyDescent="0.25">
      <c r="A492" s="3" t="s">
        <v>809</v>
      </c>
      <c r="B492" s="3" t="s">
        <v>811</v>
      </c>
      <c r="C492" s="4">
        <v>43466</v>
      </c>
      <c r="D492" s="3"/>
      <c r="E492" s="3" t="str">
        <f>"9436"</f>
        <v>9436</v>
      </c>
      <c r="F492" s="3" t="s">
        <v>13</v>
      </c>
      <c r="G492" s="3" t="s">
        <v>23</v>
      </c>
      <c r="H492" s="3" t="s">
        <v>15</v>
      </c>
      <c r="I492" s="4">
        <v>43466</v>
      </c>
      <c r="J492" s="5">
        <v>17882.099999999999</v>
      </c>
      <c r="K492" s="4">
        <v>43816</v>
      </c>
      <c r="L492" s="5">
        <v>17882.5</v>
      </c>
    </row>
    <row r="493" spans="1:12" s="6" customFormat="1" ht="36" customHeight="1" x14ac:dyDescent="0.25">
      <c r="A493" s="3" t="s">
        <v>809</v>
      </c>
      <c r="B493" s="3" t="s">
        <v>812</v>
      </c>
      <c r="C493" s="4">
        <v>43466</v>
      </c>
      <c r="D493" s="3"/>
      <c r="E493" s="3" t="str">
        <f>"9436"</f>
        <v>9436</v>
      </c>
      <c r="F493" s="3" t="s">
        <v>13</v>
      </c>
      <c r="G493" s="3" t="s">
        <v>23</v>
      </c>
      <c r="H493" s="3" t="s">
        <v>15</v>
      </c>
      <c r="I493" s="4">
        <v>43466</v>
      </c>
      <c r="J493" s="5">
        <v>36252.300000000003</v>
      </c>
      <c r="K493" s="4">
        <v>43816</v>
      </c>
      <c r="L493" s="5">
        <v>36252.300000000003</v>
      </c>
    </row>
    <row r="494" spans="1:12" s="6" customFormat="1" ht="36" customHeight="1" x14ac:dyDescent="0.25">
      <c r="A494" s="3" t="s">
        <v>809</v>
      </c>
      <c r="B494" s="3" t="s">
        <v>813</v>
      </c>
      <c r="C494" s="4">
        <v>43831</v>
      </c>
      <c r="D494" s="3"/>
      <c r="E494" s="3" t="str">
        <f>"7517"</f>
        <v>7517</v>
      </c>
      <c r="F494" s="3" t="s">
        <v>13</v>
      </c>
      <c r="G494" s="3" t="s">
        <v>14</v>
      </c>
      <c r="H494" s="3" t="s">
        <v>15</v>
      </c>
      <c r="I494" s="4">
        <v>43831</v>
      </c>
      <c r="J494" s="5">
        <v>30000</v>
      </c>
      <c r="K494" s="4">
        <v>43522</v>
      </c>
      <c r="L494" s="5">
        <v>32528.799999999999</v>
      </c>
    </row>
    <row r="495" spans="1:12" s="6" customFormat="1" ht="36" customHeight="1" x14ac:dyDescent="0.25">
      <c r="A495" s="3" t="s">
        <v>814</v>
      </c>
      <c r="B495" s="3" t="s">
        <v>815</v>
      </c>
      <c r="C495" s="4">
        <v>43831</v>
      </c>
      <c r="D495" s="3"/>
      <c r="E495" s="3" t="str">
        <f>"9240"</f>
        <v>9240</v>
      </c>
      <c r="F495" s="3" t="s">
        <v>13</v>
      </c>
      <c r="G495" s="3" t="s">
        <v>14</v>
      </c>
      <c r="H495" s="3" t="s">
        <v>15</v>
      </c>
      <c r="I495" s="4">
        <v>43831</v>
      </c>
      <c r="J495" s="5">
        <v>60291</v>
      </c>
      <c r="K495" s="4">
        <v>43788</v>
      </c>
      <c r="L495" s="5">
        <v>43189.2</v>
      </c>
    </row>
    <row r="496" spans="1:12" s="6" customFormat="1" ht="36" customHeight="1" x14ac:dyDescent="0.25">
      <c r="A496" s="3" t="s">
        <v>814</v>
      </c>
      <c r="B496" s="3" t="s">
        <v>816</v>
      </c>
      <c r="C496" s="4">
        <v>43831</v>
      </c>
      <c r="D496" s="3"/>
      <c r="E496" s="3" t="str">
        <f>"9554"</f>
        <v>9554</v>
      </c>
      <c r="F496" s="3" t="s">
        <v>13</v>
      </c>
      <c r="G496" s="3" t="s">
        <v>14</v>
      </c>
      <c r="H496" s="3" t="s">
        <v>15</v>
      </c>
      <c r="I496" s="4">
        <v>43831</v>
      </c>
      <c r="J496" s="5">
        <v>6176</v>
      </c>
      <c r="K496" s="4">
        <v>43844</v>
      </c>
      <c r="L496" s="5">
        <v>1741.4</v>
      </c>
    </row>
    <row r="497" spans="1:12" s="6" customFormat="1" ht="36" customHeight="1" x14ac:dyDescent="0.25">
      <c r="A497" s="3" t="s">
        <v>817</v>
      </c>
      <c r="B497" s="3" t="s">
        <v>818</v>
      </c>
      <c r="C497" s="4">
        <v>43663</v>
      </c>
      <c r="D497" s="3"/>
      <c r="E497" s="3" t="str">
        <f>"8449"</f>
        <v>8449</v>
      </c>
      <c r="F497" s="3" t="s">
        <v>30</v>
      </c>
      <c r="G497" s="3" t="s">
        <v>157</v>
      </c>
      <c r="H497" s="3" t="s">
        <v>37</v>
      </c>
      <c r="I497" s="4">
        <v>43663</v>
      </c>
      <c r="J497" s="5">
        <v>44940</v>
      </c>
      <c r="K497" s="4">
        <v>43662</v>
      </c>
      <c r="L497" s="5">
        <v>48400.4</v>
      </c>
    </row>
    <row r="498" spans="1:12" s="6" customFormat="1" ht="36" customHeight="1" x14ac:dyDescent="0.25">
      <c r="A498" s="3" t="s">
        <v>819</v>
      </c>
      <c r="B498" s="3" t="s">
        <v>820</v>
      </c>
      <c r="C498" s="4">
        <v>43831</v>
      </c>
      <c r="D498" s="3"/>
      <c r="E498" s="3" t="str">
        <f>""</f>
        <v/>
      </c>
      <c r="F498" s="3" t="s">
        <v>13</v>
      </c>
      <c r="G498" s="3" t="s">
        <v>14</v>
      </c>
      <c r="H498" s="3" t="s">
        <v>37</v>
      </c>
      <c r="I498" s="4">
        <v>43831</v>
      </c>
      <c r="J498" s="5"/>
      <c r="K498" s="3"/>
      <c r="L498" s="5">
        <v>8872.6</v>
      </c>
    </row>
    <row r="499" spans="1:12" s="6" customFormat="1" ht="36" customHeight="1" x14ac:dyDescent="0.25">
      <c r="A499" s="3" t="s">
        <v>821</v>
      </c>
      <c r="B499" s="3" t="s">
        <v>822</v>
      </c>
      <c r="C499" s="4">
        <v>43797</v>
      </c>
      <c r="D499" s="3"/>
      <c r="E499" s="3" t="str">
        <f>""</f>
        <v/>
      </c>
      <c r="F499" s="3" t="s">
        <v>13</v>
      </c>
      <c r="G499" s="3" t="s">
        <v>14</v>
      </c>
      <c r="H499" s="3" t="s">
        <v>37</v>
      </c>
      <c r="I499" s="4">
        <v>43797</v>
      </c>
      <c r="J499" s="5">
        <v>7000</v>
      </c>
      <c r="K499" s="3"/>
      <c r="L499" s="5">
        <v>6031.2</v>
      </c>
    </row>
    <row r="500" spans="1:12" s="6" customFormat="1" ht="36" customHeight="1" x14ac:dyDescent="0.25">
      <c r="A500" s="3" t="s">
        <v>823</v>
      </c>
      <c r="B500" s="3" t="s">
        <v>824</v>
      </c>
      <c r="C500" s="4">
        <v>43843</v>
      </c>
      <c r="D500" s="3"/>
      <c r="E500" s="3" t="str">
        <f>"9499"</f>
        <v>9499</v>
      </c>
      <c r="F500" s="3" t="s">
        <v>13</v>
      </c>
      <c r="G500" s="3" t="s">
        <v>14</v>
      </c>
      <c r="H500" s="3" t="s">
        <v>37</v>
      </c>
      <c r="I500" s="4">
        <v>43843</v>
      </c>
      <c r="J500" s="5">
        <v>35000</v>
      </c>
      <c r="K500" s="4">
        <v>43837</v>
      </c>
      <c r="L500" s="5">
        <v>39274.400000000001</v>
      </c>
    </row>
    <row r="501" spans="1:12" s="6" customFormat="1" ht="36" customHeight="1" x14ac:dyDescent="0.25">
      <c r="A501" s="3" t="s">
        <v>823</v>
      </c>
      <c r="B501" s="3" t="s">
        <v>825</v>
      </c>
      <c r="C501" s="4">
        <v>43831</v>
      </c>
      <c r="D501" s="3"/>
      <c r="E501" s="3" t="str">
        <f>"9554"</f>
        <v>9554</v>
      </c>
      <c r="F501" s="3" t="s">
        <v>13</v>
      </c>
      <c r="G501" s="3" t="s">
        <v>14</v>
      </c>
      <c r="H501" s="3" t="s">
        <v>15</v>
      </c>
      <c r="I501" s="4">
        <v>43831</v>
      </c>
      <c r="J501" s="5">
        <v>5800</v>
      </c>
      <c r="K501" s="4">
        <v>43844</v>
      </c>
      <c r="L501" s="5">
        <v>1561.65</v>
      </c>
    </row>
    <row r="502" spans="1:12" s="6" customFormat="1" ht="36" customHeight="1" x14ac:dyDescent="0.25">
      <c r="A502" s="3" t="s">
        <v>826</v>
      </c>
      <c r="B502" s="3" t="s">
        <v>827</v>
      </c>
      <c r="C502" s="4">
        <v>43831</v>
      </c>
      <c r="D502" s="3"/>
      <c r="E502" s="3" t="str">
        <f>"9753"</f>
        <v>9753</v>
      </c>
      <c r="F502" s="3" t="s">
        <v>13</v>
      </c>
      <c r="G502" s="3" t="s">
        <v>14</v>
      </c>
      <c r="H502" s="3" t="s">
        <v>15</v>
      </c>
      <c r="I502" s="4">
        <v>43831</v>
      </c>
      <c r="J502" s="5"/>
      <c r="K502" s="4">
        <v>43872</v>
      </c>
      <c r="L502" s="5">
        <v>40215.18</v>
      </c>
    </row>
    <row r="503" spans="1:12" s="6" customFormat="1" ht="36" customHeight="1" x14ac:dyDescent="0.25">
      <c r="A503" s="3" t="s">
        <v>828</v>
      </c>
      <c r="B503" s="3" t="s">
        <v>829</v>
      </c>
      <c r="C503" s="4">
        <v>43831</v>
      </c>
      <c r="D503" s="3"/>
      <c r="E503" s="3" t="str">
        <f>""</f>
        <v/>
      </c>
      <c r="F503" s="3" t="s">
        <v>13</v>
      </c>
      <c r="G503" s="3" t="s">
        <v>14</v>
      </c>
      <c r="H503" s="3" t="s">
        <v>37</v>
      </c>
      <c r="I503" s="4">
        <v>43831</v>
      </c>
      <c r="J503" s="5"/>
      <c r="K503" s="3"/>
      <c r="L503" s="5">
        <v>10705.15</v>
      </c>
    </row>
    <row r="504" spans="1:12" s="6" customFormat="1" ht="36" customHeight="1" x14ac:dyDescent="0.25">
      <c r="A504" s="3" t="s">
        <v>830</v>
      </c>
      <c r="B504" s="3" t="s">
        <v>831</v>
      </c>
      <c r="C504" s="4">
        <v>43831</v>
      </c>
      <c r="D504" s="4">
        <v>44196</v>
      </c>
      <c r="E504" s="3" t="str">
        <f>""</f>
        <v/>
      </c>
      <c r="F504" s="3" t="s">
        <v>13</v>
      </c>
      <c r="G504" s="3" t="s">
        <v>14</v>
      </c>
      <c r="H504" s="3" t="s">
        <v>37</v>
      </c>
      <c r="I504" s="4">
        <v>43831</v>
      </c>
      <c r="J504" s="5"/>
      <c r="K504" s="3"/>
      <c r="L504" s="5">
        <v>6504.15</v>
      </c>
    </row>
    <row r="505" spans="1:12" s="6" customFormat="1" ht="36" customHeight="1" x14ac:dyDescent="0.25">
      <c r="A505" s="3" t="s">
        <v>832</v>
      </c>
      <c r="B505" s="3" t="s">
        <v>833</v>
      </c>
      <c r="C505" s="4">
        <v>43831</v>
      </c>
      <c r="D505" s="3"/>
      <c r="E505" s="3" t="str">
        <f>"10301"</f>
        <v>10301</v>
      </c>
      <c r="F505" s="3" t="s">
        <v>13</v>
      </c>
      <c r="G505" s="3" t="s">
        <v>14</v>
      </c>
      <c r="H505" s="3" t="s">
        <v>37</v>
      </c>
      <c r="I505" s="4">
        <v>43831</v>
      </c>
      <c r="J505" s="5">
        <v>41960</v>
      </c>
      <c r="K505" s="4">
        <v>43984</v>
      </c>
      <c r="L505" s="5">
        <v>41960</v>
      </c>
    </row>
    <row r="506" spans="1:12" s="6" customFormat="1" ht="36" customHeight="1" x14ac:dyDescent="0.25">
      <c r="A506" s="3" t="s">
        <v>832</v>
      </c>
      <c r="B506" s="3" t="s">
        <v>833</v>
      </c>
      <c r="C506" s="4">
        <v>43831</v>
      </c>
      <c r="D506" s="3"/>
      <c r="E506" s="3" t="str">
        <f>"11029"</f>
        <v>11029</v>
      </c>
      <c r="F506" s="3" t="s">
        <v>13</v>
      </c>
      <c r="G506" s="3" t="s">
        <v>14</v>
      </c>
      <c r="H506" s="3" t="s">
        <v>37</v>
      </c>
      <c r="I506" s="4">
        <v>43831</v>
      </c>
      <c r="J506" s="5">
        <v>42898</v>
      </c>
      <c r="K506" s="4">
        <v>44110</v>
      </c>
      <c r="L506" s="5">
        <v>42898</v>
      </c>
    </row>
    <row r="507" spans="1:12" s="6" customFormat="1" ht="36" customHeight="1" x14ac:dyDescent="0.25">
      <c r="A507" s="3" t="s">
        <v>834</v>
      </c>
      <c r="B507" s="3" t="s">
        <v>306</v>
      </c>
      <c r="C507" s="4">
        <v>43831</v>
      </c>
      <c r="D507" s="3"/>
      <c r="E507" s="3" t="str">
        <f>""</f>
        <v/>
      </c>
      <c r="F507" s="3" t="s">
        <v>13</v>
      </c>
      <c r="G507" s="3" t="s">
        <v>14</v>
      </c>
      <c r="H507" s="3" t="s">
        <v>37</v>
      </c>
      <c r="I507" s="4">
        <v>43831</v>
      </c>
      <c r="J507" s="5"/>
      <c r="K507" s="3"/>
      <c r="L507" s="5">
        <v>6022.45</v>
      </c>
    </row>
    <row r="508" spans="1:12" s="6" customFormat="1" ht="36" customHeight="1" x14ac:dyDescent="0.25">
      <c r="A508" s="3" t="s">
        <v>835</v>
      </c>
      <c r="B508" s="3" t="s">
        <v>836</v>
      </c>
      <c r="C508" s="4">
        <v>43831</v>
      </c>
      <c r="D508" s="3"/>
      <c r="E508" s="3" t="str">
        <f>"9600"</f>
        <v>9600</v>
      </c>
      <c r="F508" s="3" t="s">
        <v>13</v>
      </c>
      <c r="G508" s="3" t="s">
        <v>14</v>
      </c>
      <c r="H508" s="3" t="s">
        <v>37</v>
      </c>
      <c r="I508" s="4">
        <v>43831</v>
      </c>
      <c r="J508" s="5">
        <v>20557</v>
      </c>
      <c r="K508" s="4">
        <v>43851</v>
      </c>
      <c r="L508" s="5">
        <v>20557.05</v>
      </c>
    </row>
    <row r="509" spans="1:12" s="6" customFormat="1" ht="36" customHeight="1" x14ac:dyDescent="0.25">
      <c r="A509" s="3" t="s">
        <v>835</v>
      </c>
      <c r="B509" s="3" t="s">
        <v>837</v>
      </c>
      <c r="C509" s="4">
        <v>43831</v>
      </c>
      <c r="D509" s="3"/>
      <c r="E509" s="3" t="str">
        <f>"9453"</f>
        <v>9453</v>
      </c>
      <c r="F509" s="3" t="s">
        <v>13</v>
      </c>
      <c r="G509" s="3" t="s">
        <v>14</v>
      </c>
      <c r="H509" s="3" t="s">
        <v>37</v>
      </c>
      <c r="I509" s="4">
        <v>43831</v>
      </c>
      <c r="J509" s="5"/>
      <c r="K509" s="4">
        <v>43816</v>
      </c>
      <c r="L509" s="5">
        <v>39865</v>
      </c>
    </row>
    <row r="510" spans="1:12" s="6" customFormat="1" ht="36" customHeight="1" x14ac:dyDescent="0.25">
      <c r="A510" s="3" t="s">
        <v>835</v>
      </c>
      <c r="B510" s="3" t="s">
        <v>838</v>
      </c>
      <c r="C510" s="4">
        <v>43831</v>
      </c>
      <c r="D510" s="3"/>
      <c r="E510" s="3" t="str">
        <f>"9453"</f>
        <v>9453</v>
      </c>
      <c r="F510" s="3" t="s">
        <v>13</v>
      </c>
      <c r="G510" s="3" t="s">
        <v>14</v>
      </c>
      <c r="H510" s="3" t="s">
        <v>37</v>
      </c>
      <c r="I510" s="4">
        <v>43831</v>
      </c>
      <c r="J510" s="5">
        <v>7833.6</v>
      </c>
      <c r="K510" s="4">
        <v>43816</v>
      </c>
      <c r="L510" s="5">
        <v>7833.6</v>
      </c>
    </row>
    <row r="511" spans="1:12" s="6" customFormat="1" ht="36" customHeight="1" x14ac:dyDescent="0.25">
      <c r="A511" s="3" t="s">
        <v>835</v>
      </c>
      <c r="B511" s="3" t="s">
        <v>839</v>
      </c>
      <c r="C511" s="4">
        <v>43831</v>
      </c>
      <c r="D511" s="4">
        <v>44196</v>
      </c>
      <c r="E511" s="3" t="str">
        <f>""</f>
        <v/>
      </c>
      <c r="F511" s="3" t="s">
        <v>13</v>
      </c>
      <c r="G511" s="3" t="s">
        <v>14</v>
      </c>
      <c r="H511" s="3" t="s">
        <v>15</v>
      </c>
      <c r="I511" s="4">
        <v>43831</v>
      </c>
      <c r="J511" s="5">
        <v>11589</v>
      </c>
      <c r="K511" s="3"/>
      <c r="L511" s="5">
        <v>11589</v>
      </c>
    </row>
    <row r="512" spans="1:12" s="6" customFormat="1" ht="36" customHeight="1" x14ac:dyDescent="0.25">
      <c r="A512" s="3" t="s">
        <v>835</v>
      </c>
      <c r="B512" s="3" t="s">
        <v>840</v>
      </c>
      <c r="C512" s="4">
        <v>43831</v>
      </c>
      <c r="D512" s="4">
        <v>43831</v>
      </c>
      <c r="E512" s="3" t="str">
        <f>""</f>
        <v/>
      </c>
      <c r="F512" s="3" t="s">
        <v>13</v>
      </c>
      <c r="G512" s="3" t="s">
        <v>14</v>
      </c>
      <c r="H512" s="3" t="s">
        <v>15</v>
      </c>
      <c r="I512" s="4">
        <v>43831</v>
      </c>
      <c r="J512" s="5">
        <v>9827</v>
      </c>
      <c r="K512" s="3"/>
      <c r="L512" s="5">
        <v>9827</v>
      </c>
    </row>
    <row r="513" spans="1:12" s="6" customFormat="1" ht="36" customHeight="1" x14ac:dyDescent="0.25">
      <c r="A513" s="3" t="s">
        <v>835</v>
      </c>
      <c r="B513" s="3" t="s">
        <v>841</v>
      </c>
      <c r="C513" s="4">
        <v>44131</v>
      </c>
      <c r="D513" s="3"/>
      <c r="E513" s="3" t="str">
        <f>"11167"</f>
        <v>11167</v>
      </c>
      <c r="F513" s="3" t="s">
        <v>13</v>
      </c>
      <c r="G513" s="3" t="s">
        <v>14</v>
      </c>
      <c r="H513" s="3" t="s">
        <v>37</v>
      </c>
      <c r="I513" s="4">
        <v>44131</v>
      </c>
      <c r="J513" s="5">
        <v>16061.07</v>
      </c>
      <c r="K513" s="4">
        <v>44131</v>
      </c>
      <c r="L513" s="5">
        <v>17297.75</v>
      </c>
    </row>
  </sheetData>
  <sheetProtection algorithmName="SHA-512" hashValue="Cavqw+j1XJ9QyO+V+WouG6vl5fQSbB05prgRkX2bi2L7IYP09/j8qg15PMSirbDLHz3RAKY5jjfBKwgdKw8PfQ==" saltValue="dwqjvKMpwT3e1yfMX9Ytbg==" spinCount="100000" sheet="1" objects="1" scenarios="1" autoFilter="0"/>
  <autoFilter ref="A2:L513" xr:uid="{00000000-0009-0000-0000-000000000000}"/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Lista_commesse_1_2020</vt:lpstr>
      <vt:lpstr>Lista_commesse_1_2020!Titoli_stampa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Berset Jean-François</dc:creator>
  <cp:lastModifiedBy>vermni</cp:lastModifiedBy>
  <cp:lastPrinted>2021-09-01T12:35:36Z</cp:lastPrinted>
  <dcterms:created xsi:type="dcterms:W3CDTF">2021-09-01T09:12:33Z</dcterms:created>
  <dcterms:modified xsi:type="dcterms:W3CDTF">2021-09-01T13:40:29Z</dcterms:modified>
</cp:coreProperties>
</file>